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-135" windowWidth="27435" windowHeight="6990" tabRatio="776" activeTab="6"/>
  </bookViews>
  <sheets>
    <sheet name="прил.№1 доходы" sheetId="1" r:id="rId1"/>
    <sheet name="прил.№3 Рд,пр" sheetId="2" r:id="rId2"/>
    <sheet name="ПРил.№4 Рд,пр, ЦС,ВР" sheetId="3" r:id="rId3"/>
    <sheet name="Прил.№5 ведомств." sheetId="4" r:id="rId4"/>
    <sheet name="прил.№6 МП" sheetId="5" r:id="rId5"/>
    <sheet name="прил.№7 публ." sheetId="6" state="hidden" r:id="rId6"/>
    <sheet name="прил.№7 источники" sheetId="7" r:id="rId7"/>
  </sheets>
  <definedNames>
    <definedName name="_xlnm.Print_Area" localSheetId="0">'прил.№1 доходы'!$A$1:$C$140</definedName>
    <definedName name="_xlnm.Print_Area" localSheetId="3">'Прил.№5 ведомств.'!$A$1:$G$934</definedName>
    <definedName name="_xlnm.Print_Area" localSheetId="6">'прил.№7 источники'!$A$1:$D$16</definedName>
  </definedNames>
  <calcPr calcId="125725"/>
</workbook>
</file>

<file path=xl/calcChain.xml><?xml version="1.0" encoding="utf-8"?>
<calcChain xmlns="http://schemas.openxmlformats.org/spreadsheetml/2006/main">
  <c r="G555" i="4"/>
  <c r="G695" l="1"/>
  <c r="G340" l="1"/>
  <c r="G339" s="1"/>
  <c r="G379" i="5" l="1"/>
  <c r="F552" i="3"/>
  <c r="G791" i="4" l="1"/>
  <c r="G785"/>
  <c r="G782"/>
  <c r="G779"/>
  <c r="G210" l="1"/>
  <c r="G212"/>
  <c r="G190" i="5"/>
  <c r="G605" i="4"/>
  <c r="G604" s="1"/>
  <c r="G603" s="1"/>
  <c r="F451" i="3" l="1"/>
  <c r="F450" s="1"/>
  <c r="F449" s="1"/>
  <c r="F448" s="1"/>
  <c r="G828" i="4"/>
  <c r="F147" i="3" l="1"/>
  <c r="G138" i="4"/>
  <c r="G137" s="1"/>
  <c r="G380" l="1"/>
  <c r="G172" i="5"/>
  <c r="G171" s="1"/>
  <c r="G170" s="1"/>
  <c r="G17"/>
  <c r="G16" s="1"/>
  <c r="F188" i="3"/>
  <c r="F187" s="1"/>
  <c r="F398"/>
  <c r="G747" i="4"/>
  <c r="G748"/>
  <c r="G844" l="1"/>
  <c r="G204"/>
  <c r="C137" i="1" l="1"/>
  <c r="C135" s="1"/>
  <c r="C133"/>
  <c r="C130"/>
  <c r="C123"/>
  <c r="C117"/>
  <c r="C105"/>
  <c r="C100"/>
  <c r="C95"/>
  <c r="C93"/>
  <c r="C91"/>
  <c r="C86"/>
  <c r="C85"/>
  <c r="C81"/>
  <c r="C80" s="1"/>
  <c r="C78"/>
  <c r="C75"/>
  <c r="C73"/>
  <c r="C69"/>
  <c r="C65"/>
  <c r="C60"/>
  <c r="C57"/>
  <c r="C55"/>
  <c r="C52"/>
  <c r="C51"/>
  <c r="C47"/>
  <c r="C46" s="1"/>
  <c r="C44"/>
  <c r="C42"/>
  <c r="C41" s="1"/>
  <c r="C40" s="1"/>
  <c r="C38"/>
  <c r="C37" s="1"/>
  <c r="C34"/>
  <c r="C32"/>
  <c r="C28"/>
  <c r="C27"/>
  <c r="C26"/>
  <c r="C25" s="1"/>
  <c r="C20"/>
  <c r="C19" s="1"/>
  <c r="C14"/>
  <c r="C13" s="1"/>
  <c r="C31" l="1"/>
  <c r="C132"/>
  <c r="C114"/>
  <c r="C113" s="1"/>
  <c r="C112" s="1"/>
  <c r="C24"/>
  <c r="C59"/>
  <c r="C54"/>
  <c r="C90"/>
  <c r="C84" s="1"/>
  <c r="C83" s="1"/>
  <c r="C12" l="1"/>
  <c r="C140" s="1"/>
  <c r="C19" i="7" s="1"/>
  <c r="G234" i="5"/>
  <c r="G233" s="1"/>
  <c r="G232" s="1"/>
  <c r="G237"/>
  <c r="G236" s="1"/>
  <c r="G235" s="1"/>
  <c r="G400"/>
  <c r="G399" s="1"/>
  <c r="G398" s="1"/>
  <c r="G79"/>
  <c r="G78" s="1"/>
  <c r="G77" s="1"/>
  <c r="F719" i="3"/>
  <c r="F718" s="1"/>
  <c r="F717" s="1"/>
  <c r="F616"/>
  <c r="F615" s="1"/>
  <c r="F614" s="1"/>
  <c r="F590"/>
  <c r="F589" s="1"/>
  <c r="F588" s="1"/>
  <c r="F300"/>
  <c r="F299" s="1"/>
  <c r="F298" s="1"/>
  <c r="F297"/>
  <c r="F294"/>
  <c r="F293" s="1"/>
  <c r="F292" s="1"/>
  <c r="F246"/>
  <c r="F245" s="1"/>
  <c r="F244" s="1"/>
  <c r="F243"/>
  <c r="F116" l="1"/>
  <c r="F115" s="1"/>
  <c r="F114" s="1"/>
  <c r="F83"/>
  <c r="F82" s="1"/>
  <c r="F81" s="1"/>
  <c r="F86"/>
  <c r="F85" s="1"/>
  <c r="F84" s="1"/>
  <c r="G920" i="4" l="1"/>
  <c r="G919" s="1"/>
  <c r="G918" s="1"/>
  <c r="G917" s="1"/>
  <c r="G915"/>
  <c r="G914" s="1"/>
  <c r="G913" s="1"/>
  <c r="G852"/>
  <c r="G851" s="1"/>
  <c r="G806"/>
  <c r="G801"/>
  <c r="G800" s="1"/>
  <c r="G524"/>
  <c r="G406"/>
  <c r="G342"/>
  <c r="G341" s="1"/>
  <c r="G302"/>
  <c r="G301" s="1"/>
  <c r="G71"/>
  <c r="G70" s="1"/>
  <c r="G69"/>
  <c r="G912" l="1"/>
  <c r="F795" i="3"/>
  <c r="F791"/>
  <c r="F784"/>
  <c r="F782"/>
  <c r="F780"/>
  <c r="F774"/>
  <c r="F767"/>
  <c r="F745"/>
  <c r="F716"/>
  <c r="F649"/>
  <c r="F642"/>
  <c r="F638"/>
  <c r="F632"/>
  <c r="F595"/>
  <c r="F576"/>
  <c r="F567"/>
  <c r="F564"/>
  <c r="F542"/>
  <c r="F540"/>
  <c r="F538"/>
  <c r="F527"/>
  <c r="F525"/>
  <c r="F520"/>
  <c r="F518"/>
  <c r="F515"/>
  <c r="F505"/>
  <c r="F482"/>
  <c r="F465"/>
  <c r="F447"/>
  <c r="F401"/>
  <c r="F395"/>
  <c r="F347"/>
  <c r="F324"/>
  <c r="F321"/>
  <c r="F317"/>
  <c r="F313"/>
  <c r="F304"/>
  <c r="F283"/>
  <c r="F280"/>
  <c r="F277"/>
  <c r="F275"/>
  <c r="F271"/>
  <c r="F268"/>
  <c r="F265"/>
  <c r="F235"/>
  <c r="F229"/>
  <c r="F217"/>
  <c r="F206"/>
  <c r="F186"/>
  <c r="F181"/>
  <c r="F175"/>
  <c r="F162"/>
  <c r="F159"/>
  <c r="F58"/>
  <c r="F56"/>
  <c r="F42"/>
  <c r="F38"/>
  <c r="F26"/>
  <c r="F24"/>
  <c r="F16"/>
  <c r="F621"/>
  <c r="F624"/>
  <c r="F627"/>
  <c r="G500" i="5"/>
  <c r="G503"/>
  <c r="G506"/>
  <c r="G494"/>
  <c r="G492"/>
  <c r="G489"/>
  <c r="G482"/>
  <c r="G476"/>
  <c r="G464"/>
  <c r="G453"/>
  <c r="G446"/>
  <c r="G443"/>
  <c r="G440"/>
  <c r="G437"/>
  <c r="G435"/>
  <c r="G428"/>
  <c r="G425"/>
  <c r="G422"/>
  <c r="G411"/>
  <c r="G397"/>
  <c r="G365"/>
  <c r="G362"/>
  <c r="G344"/>
  <c r="G319"/>
  <c r="G289"/>
  <c r="G266"/>
  <c r="G259"/>
  <c r="G252"/>
  <c r="G244"/>
  <c r="G231"/>
  <c r="G230" s="1"/>
  <c r="G229"/>
  <c r="G212"/>
  <c r="G175"/>
  <c r="G169"/>
  <c r="G135"/>
  <c r="G116"/>
  <c r="G76"/>
  <c r="G53"/>
  <c r="G44"/>
  <c r="G30"/>
  <c r="G15"/>
  <c r="G28" i="6" l="1"/>
  <c r="G32"/>
  <c r="F80" i="3"/>
  <c r="F79" s="1"/>
  <c r="F78"/>
  <c r="F91"/>
  <c r="F95"/>
  <c r="F99"/>
  <c r="F103"/>
  <c r="F113"/>
  <c r="F122"/>
  <c r="F127"/>
  <c r="F131"/>
  <c r="F134"/>
  <c r="F660"/>
  <c r="F668"/>
  <c r="F674"/>
  <c r="F688"/>
  <c r="G398" i="4"/>
  <c r="G393"/>
  <c r="G379"/>
  <c r="G378" s="1"/>
  <c r="G165"/>
  <c r="G160"/>
  <c r="G159" s="1"/>
  <c r="G112"/>
  <c r="G107"/>
  <c r="G106" s="1"/>
  <c r="G98"/>
  <c r="G97" s="1"/>
  <c r="G88"/>
  <c r="G87" s="1"/>
  <c r="G86" s="1"/>
  <c r="G80"/>
  <c r="G79" s="1"/>
  <c r="G76"/>
  <c r="G75" s="1"/>
  <c r="G74" s="1"/>
  <c r="G68"/>
  <c r="G66"/>
  <c r="G65" l="1"/>
  <c r="G397"/>
  <c r="G396" s="1"/>
  <c r="G395" s="1"/>
  <c r="G60" i="5"/>
  <c r="F678" i="3"/>
  <c r="G36" i="6"/>
  <c r="F685" i="3"/>
  <c r="C12" i="7" l="1"/>
  <c r="G35" i="6"/>
  <c r="G34" s="1"/>
  <c r="G33" s="1"/>
  <c r="G31"/>
  <c r="G30" s="1"/>
  <c r="G29" s="1"/>
  <c r="G27"/>
  <c r="G26" s="1"/>
  <c r="G25" s="1"/>
  <c r="G23"/>
  <c r="G22" s="1"/>
  <c r="G15"/>
  <c r="G14" s="1"/>
  <c r="G493" i="5"/>
  <c r="G491" s="1"/>
  <c r="G488" s="1"/>
  <c r="G487" s="1"/>
  <c r="G481" s="1"/>
  <c r="G480" s="1"/>
  <c r="G478"/>
  <c r="G477" s="1"/>
  <c r="G475" s="1"/>
  <c r="G474" s="1"/>
  <c r="G459"/>
  <c r="G458" s="1"/>
  <c r="G461" s="1"/>
  <c r="G452" s="1"/>
  <c r="G451" s="1"/>
  <c r="G450" s="1"/>
  <c r="G449" s="1"/>
  <c r="G448" s="1"/>
  <c r="G454" s="1"/>
  <c r="G445" s="1"/>
  <c r="G444" s="1"/>
  <c r="G442" s="1"/>
  <c r="G441" s="1"/>
  <c r="G439" s="1"/>
  <c r="G438" s="1"/>
  <c r="G436" s="1"/>
  <c r="G434" s="1"/>
  <c r="G427" s="1"/>
  <c r="G426" s="1"/>
  <c r="G424" s="1"/>
  <c r="G423" s="1"/>
  <c r="G421" s="1"/>
  <c r="G420" s="1"/>
  <c r="G413"/>
  <c r="G412" s="1"/>
  <c r="G410" s="1"/>
  <c r="G409" s="1"/>
  <c r="G408" s="1"/>
  <c r="G407" s="1"/>
  <c r="G406" s="1"/>
  <c r="G415" s="1"/>
  <c r="G405"/>
  <c r="G402"/>
  <c r="G396" s="1"/>
  <c r="G394" s="1"/>
  <c r="G390"/>
  <c r="G389" s="1"/>
  <c r="G392" s="1"/>
  <c r="G386"/>
  <c r="G385" s="1"/>
  <c r="G388" s="1"/>
  <c r="G382"/>
  <c r="G381" s="1"/>
  <c r="G384" s="1"/>
  <c r="G378"/>
  <c r="G377" s="1"/>
  <c r="G380" s="1"/>
  <c r="G368"/>
  <c r="G367" s="1"/>
  <c r="G364" s="1"/>
  <c r="G363" s="1"/>
  <c r="G361" s="1"/>
  <c r="G360" s="1"/>
  <c r="G357"/>
  <c r="G356" s="1"/>
  <c r="G347"/>
  <c r="G346" s="1"/>
  <c r="G343" s="1"/>
  <c r="G342" s="1"/>
  <c r="G339"/>
  <c r="G338" s="1"/>
  <c r="G335"/>
  <c r="G334" s="1"/>
  <c r="G331"/>
  <c r="G330" s="1"/>
  <c r="G311"/>
  <c r="G310" s="1"/>
  <c r="G307"/>
  <c r="G306" s="1"/>
  <c r="G303"/>
  <c r="G302" s="1"/>
  <c r="G301"/>
  <c r="G284"/>
  <c r="G283" s="1"/>
  <c r="G280"/>
  <c r="G279" s="1"/>
  <c r="G278"/>
  <c r="G277" s="1"/>
  <c r="G276" s="1"/>
  <c r="G275" s="1"/>
  <c r="G203"/>
  <c r="G202" s="1"/>
  <c r="G198"/>
  <c r="G197" s="1"/>
  <c r="G201" s="1"/>
  <c r="G195"/>
  <c r="G194" s="1"/>
  <c r="G193" s="1"/>
  <c r="G192"/>
  <c r="G189"/>
  <c r="G188" s="1"/>
  <c r="G187" s="1"/>
  <c r="G182"/>
  <c r="G181" s="1"/>
  <c r="G178"/>
  <c r="G177" s="1"/>
  <c r="G174" s="1"/>
  <c r="G173" s="1"/>
  <c r="G168" s="1"/>
  <c r="G167" s="1"/>
  <c r="G159"/>
  <c r="G158" s="1"/>
  <c r="G157"/>
  <c r="G155"/>
  <c r="G154" s="1"/>
  <c r="G151"/>
  <c r="G150" s="1"/>
  <c r="G153" s="1"/>
  <c r="G147"/>
  <c r="G146" s="1"/>
  <c r="G149" s="1"/>
  <c r="G143"/>
  <c r="G142" s="1"/>
  <c r="G138"/>
  <c r="G137" s="1"/>
  <c r="G134" s="1"/>
  <c r="G133" s="1"/>
  <c r="G120" s="1"/>
  <c r="G119" s="1"/>
  <c r="G118" s="1"/>
  <c r="G136" s="1"/>
  <c r="G130"/>
  <c r="G129" s="1"/>
  <c r="G126"/>
  <c r="G125" s="1"/>
  <c r="G122"/>
  <c r="G121" s="1"/>
  <c r="G115" s="1"/>
  <c r="G114" s="1"/>
  <c r="G113" s="1"/>
  <c r="G90"/>
  <c r="G89" s="1"/>
  <c r="G94" s="1"/>
  <c r="G86"/>
  <c r="G85" s="1"/>
  <c r="G88" s="1"/>
  <c r="G84"/>
  <c r="G82"/>
  <c r="G81" s="1"/>
  <c r="G75"/>
  <c r="G73"/>
  <c r="G59"/>
  <c r="G58" s="1"/>
  <c r="G57" s="1"/>
  <c r="G56" s="1"/>
  <c r="G55" s="1"/>
  <c r="G61" s="1"/>
  <c r="G52"/>
  <c r="G43"/>
  <c r="G42" s="1"/>
  <c r="G41" s="1"/>
  <c r="G40" s="1"/>
  <c r="G39" s="1"/>
  <c r="G45" s="1"/>
  <c r="G24"/>
  <c r="G14" s="1"/>
  <c r="G13" s="1"/>
  <c r="G186" l="1"/>
  <c r="G185" s="1"/>
  <c r="G228"/>
  <c r="G12" i="6"/>
  <c r="G11" s="1"/>
  <c r="G10" s="1"/>
  <c r="G13"/>
  <c r="G505" i="5" s="1"/>
  <c r="G504" s="1"/>
  <c r="G502" s="1"/>
  <c r="G501" s="1"/>
  <c r="G499" s="1"/>
  <c r="G498" s="1"/>
  <c r="G419"/>
  <c r="G418" s="1"/>
  <c r="G417" s="1"/>
  <c r="G429" s="1"/>
  <c r="G72"/>
  <c r="G393"/>
  <c r="G490"/>
  <c r="G486" s="1"/>
  <c r="G485" s="1"/>
  <c r="G21" i="6"/>
  <c r="G20" s="1"/>
  <c r="G19" s="1"/>
  <c r="G18" i="5"/>
  <c r="G12"/>
  <c r="G11" s="1"/>
  <c r="G10"/>
  <c r="G161"/>
  <c r="G300"/>
  <c r="G299" s="1"/>
  <c r="G298" s="1"/>
  <c r="G433"/>
  <c r="G432" s="1"/>
  <c r="G431" s="1"/>
  <c r="G430" s="1"/>
  <c r="G447" s="1"/>
  <c r="F794" i="3" s="1"/>
  <c r="F775"/>
  <c r="F773" s="1"/>
  <c r="F727"/>
  <c r="F726" s="1"/>
  <c r="F725" s="1"/>
  <c r="F721"/>
  <c r="F720" s="1"/>
  <c r="F715" s="1"/>
  <c r="F714" s="1"/>
  <c r="F707" s="1"/>
  <c r="F712"/>
  <c r="F711" s="1"/>
  <c r="F709"/>
  <c r="F708" s="1"/>
  <c r="F704" s="1"/>
  <c r="F703" s="1"/>
  <c r="F702" s="1"/>
  <c r="F697"/>
  <c r="F696" s="1"/>
  <c r="F695" s="1"/>
  <c r="F693"/>
  <c r="F692" s="1"/>
  <c r="F690"/>
  <c r="F689" s="1"/>
  <c r="F687"/>
  <c r="F677"/>
  <c r="F676" s="1"/>
  <c r="F675" s="1"/>
  <c r="F673"/>
  <c r="F667"/>
  <c r="F666" s="1"/>
  <c r="F659"/>
  <c r="F658" s="1"/>
  <c r="F656" s="1"/>
  <c r="F648" s="1"/>
  <c r="F647" s="1"/>
  <c r="F646" s="1"/>
  <c r="F645" s="1"/>
  <c r="F641" s="1"/>
  <c r="F633"/>
  <c r="F631" s="1"/>
  <c r="F626" s="1"/>
  <c r="F625" s="1"/>
  <c r="F623" s="1"/>
  <c r="F622" s="1"/>
  <c r="F620" s="1"/>
  <c r="F619" s="1"/>
  <c r="F604"/>
  <c r="F601" s="1"/>
  <c r="F599" s="1"/>
  <c r="F594" s="1"/>
  <c r="F593" s="1"/>
  <c r="F592" s="1"/>
  <c r="F587" s="1"/>
  <c r="F586" s="1"/>
  <c r="F584"/>
  <c r="F583" s="1"/>
  <c r="F581"/>
  <c r="F580" s="1"/>
  <c r="F578"/>
  <c r="F577" s="1"/>
  <c r="F575"/>
  <c r="F573"/>
  <c r="F560"/>
  <c r="F559" s="1"/>
  <c r="F557"/>
  <c r="F556" s="1"/>
  <c r="F554"/>
  <c r="F553" s="1"/>
  <c r="F551"/>
  <c r="F550" s="1"/>
  <c r="F531"/>
  <c r="F530" s="1"/>
  <c r="F529" s="1"/>
  <c r="F528" s="1"/>
  <c r="F526" s="1"/>
  <c r="F524" s="1"/>
  <c r="F519"/>
  <c r="F517"/>
  <c r="F514" s="1"/>
  <c r="F513" s="1"/>
  <c r="F416"/>
  <c r="F415" s="1"/>
  <c r="F413"/>
  <c r="F412" s="1"/>
  <c r="F408"/>
  <c r="F407" s="1"/>
  <c r="F406" s="1"/>
  <c r="F404"/>
  <c r="F403" s="1"/>
  <c r="F402" s="1"/>
  <c r="F400" s="1"/>
  <c r="F399" s="1"/>
  <c r="F397"/>
  <c r="F396" s="1"/>
  <c r="F394" s="1"/>
  <c r="F393" s="1"/>
  <c r="F388"/>
  <c r="F387" s="1"/>
  <c r="F385"/>
  <c r="F384" s="1"/>
  <c r="F383" s="1"/>
  <c r="F381"/>
  <c r="F380" s="1"/>
  <c r="F378"/>
  <c r="F377" s="1"/>
  <c r="F376" s="1"/>
  <c r="F350"/>
  <c r="F349" s="1"/>
  <c r="F348" s="1"/>
  <c r="F346" s="1"/>
  <c r="F345" s="1"/>
  <c r="F343"/>
  <c r="F342" s="1"/>
  <c r="F340"/>
  <c r="F339" s="1"/>
  <c r="F338" s="1"/>
  <c r="F336"/>
  <c r="F335" s="1"/>
  <c r="F314"/>
  <c r="F312" s="1"/>
  <c r="F306"/>
  <c r="F305" s="1"/>
  <c r="F303" s="1"/>
  <c r="F302" s="1"/>
  <c r="F296"/>
  <c r="F295" s="1"/>
  <c r="F258"/>
  <c r="F257" s="1"/>
  <c r="F255" s="1"/>
  <c r="F254" s="1"/>
  <c r="F251" s="1"/>
  <c r="F242"/>
  <c r="F241" s="1"/>
  <c r="F231"/>
  <c r="F230" s="1"/>
  <c r="F228" s="1"/>
  <c r="F227" s="1"/>
  <c r="F213"/>
  <c r="F212" s="1"/>
  <c r="F167"/>
  <c r="F166" s="1"/>
  <c r="F165" s="1"/>
  <c r="F164" s="1"/>
  <c r="F163" s="1"/>
  <c r="F161" s="1"/>
  <c r="F160" s="1"/>
  <c r="F158" s="1"/>
  <c r="F146"/>
  <c r="F145" s="1"/>
  <c r="F133"/>
  <c r="F132" s="1"/>
  <c r="F130"/>
  <c r="F129" s="1"/>
  <c r="F126"/>
  <c r="F121"/>
  <c r="F120" s="1"/>
  <c r="F112"/>
  <c r="F111" s="1"/>
  <c r="F109"/>
  <c r="F107"/>
  <c r="F102"/>
  <c r="F101" s="1"/>
  <c r="F100" s="1"/>
  <c r="F98"/>
  <c r="F97" s="1"/>
  <c r="F96" s="1"/>
  <c r="F94"/>
  <c r="F93" s="1"/>
  <c r="F92" s="1"/>
  <c r="F90"/>
  <c r="F89" s="1"/>
  <c r="F88" s="1"/>
  <c r="F77"/>
  <c r="F65"/>
  <c r="F63"/>
  <c r="F57" s="1"/>
  <c r="F55" s="1"/>
  <c r="F27"/>
  <c r="F25" s="1"/>
  <c r="F23" s="1"/>
  <c r="F22" s="1"/>
  <c r="F21" s="1"/>
  <c r="F20" s="1"/>
  <c r="F19" s="1"/>
  <c r="D14" i="2" s="1"/>
  <c r="F17" i="3"/>
  <c r="F15" s="1"/>
  <c r="F14" s="1"/>
  <c r="F13" s="1"/>
  <c r="F12" s="1"/>
  <c r="F11" s="1"/>
  <c r="D13" i="2" s="1"/>
  <c r="G9" i="6" l="1"/>
  <c r="G191" i="5"/>
  <c r="G71"/>
  <c r="G70" s="1"/>
  <c r="G69" s="1"/>
  <c r="G80" s="1"/>
  <c r="G497"/>
  <c r="G496" s="1"/>
  <c r="G507" s="1"/>
  <c r="G227"/>
  <c r="F76" i="3"/>
  <c r="F180"/>
  <c r="F179" s="1"/>
  <c r="F178" s="1"/>
  <c r="F177" s="1"/>
  <c r="F176" s="1"/>
  <c r="F572"/>
  <c r="F106"/>
  <c r="F516"/>
  <c r="F512" s="1"/>
  <c r="F62"/>
  <c r="F61" s="1"/>
  <c r="F60" s="1"/>
  <c r="F59" s="1"/>
  <c r="F301"/>
  <c r="F598"/>
  <c r="F706"/>
  <c r="F630"/>
  <c r="F629" s="1"/>
  <c r="F665"/>
  <c r="F684"/>
  <c r="F683" s="1"/>
  <c r="F772"/>
  <c r="F771" s="1"/>
  <c r="G495" i="5"/>
  <c r="F523" i="3"/>
  <c r="F522" s="1"/>
  <c r="G416" i="5"/>
  <c r="G17" i="6"/>
  <c r="G18"/>
  <c r="F87" i="3"/>
  <c r="F618"/>
  <c r="F644"/>
  <c r="D43" i="2" s="1"/>
  <c r="F334" i="3"/>
  <c r="G932" i="4"/>
  <c r="G931"/>
  <c r="G928"/>
  <c r="G910"/>
  <c r="G908"/>
  <c r="G905"/>
  <c r="G903"/>
  <c r="G901"/>
  <c r="G895"/>
  <c r="G893" s="1"/>
  <c r="G892" s="1"/>
  <c r="G891" s="1"/>
  <c r="G890" s="1"/>
  <c r="G889" s="1"/>
  <c r="G885"/>
  <c r="G884" s="1"/>
  <c r="G883" s="1"/>
  <c r="G882" s="1"/>
  <c r="G881" s="1"/>
  <c r="G880" s="1"/>
  <c r="G879"/>
  <c r="G876"/>
  <c r="G873"/>
  <c r="G872" s="1"/>
  <c r="G869"/>
  <c r="G867"/>
  <c r="G865"/>
  <c r="G859"/>
  <c r="G858" s="1"/>
  <c r="G856"/>
  <c r="G855" s="1"/>
  <c r="G854" s="1"/>
  <c r="G849"/>
  <c r="G848" s="1"/>
  <c r="G846"/>
  <c r="G845" s="1"/>
  <c r="G838"/>
  <c r="G837" s="1"/>
  <c r="G835"/>
  <c r="G834" s="1"/>
  <c r="G832"/>
  <c r="G831" s="1"/>
  <c r="G829"/>
  <c r="G827"/>
  <c r="G823"/>
  <c r="G822" s="1"/>
  <c r="G820"/>
  <c r="G819" s="1"/>
  <c r="G817"/>
  <c r="G816" s="1"/>
  <c r="G811"/>
  <c r="G810" s="1"/>
  <c r="G807"/>
  <c r="G798"/>
  <c r="G797" s="1"/>
  <c r="G796"/>
  <c r="G790"/>
  <c r="G789" s="1"/>
  <c r="G787"/>
  <c r="G786" s="1"/>
  <c r="G784"/>
  <c r="G783" s="1"/>
  <c r="G776"/>
  <c r="G772"/>
  <c r="G771" s="1"/>
  <c r="G769"/>
  <c r="G768" s="1"/>
  <c r="G765"/>
  <c r="G762"/>
  <c r="G759"/>
  <c r="G755"/>
  <c r="G754" s="1"/>
  <c r="G753" s="1"/>
  <c r="G746"/>
  <c r="G741"/>
  <c r="G740" s="1"/>
  <c r="G739" s="1"/>
  <c r="G738" s="1"/>
  <c r="G737" s="1"/>
  <c r="G734"/>
  <c r="G733" s="1"/>
  <c r="G732" s="1"/>
  <c r="G731" s="1"/>
  <c r="G730" s="1"/>
  <c r="G729" s="1"/>
  <c r="G726"/>
  <c r="G724"/>
  <c r="G722"/>
  <c r="G718"/>
  <c r="G716"/>
  <c r="G712"/>
  <c r="G709"/>
  <c r="G703"/>
  <c r="G702" s="1"/>
  <c r="G700"/>
  <c r="G699" s="1"/>
  <c r="G697"/>
  <c r="G696" s="1"/>
  <c r="G688"/>
  <c r="G685"/>
  <c r="G681"/>
  <c r="G680" s="1"/>
  <c r="G676"/>
  <c r="G675" s="1"/>
  <c r="G673"/>
  <c r="G672" s="1"/>
  <c r="G670"/>
  <c r="G669" s="1"/>
  <c r="G667"/>
  <c r="G666" s="1"/>
  <c r="G665"/>
  <c r="G656"/>
  <c r="G654"/>
  <c r="G652"/>
  <c r="G650"/>
  <c r="G645"/>
  <c r="G643"/>
  <c r="G638"/>
  <c r="G636"/>
  <c r="G633"/>
  <c r="G632" s="1"/>
  <c r="G629"/>
  <c r="G622"/>
  <c r="G621" s="1"/>
  <c r="G620" s="1"/>
  <c r="G619" s="1"/>
  <c r="G616"/>
  <c r="G615" s="1"/>
  <c r="G613"/>
  <c r="G612" s="1"/>
  <c r="G610"/>
  <c r="G609" s="1"/>
  <c r="G601"/>
  <c r="G600" s="1"/>
  <c r="G599" s="1"/>
  <c r="G598" s="1"/>
  <c r="G596"/>
  <c r="G593"/>
  <c r="F438" i="3" s="1"/>
  <c r="G590" i="4"/>
  <c r="G587"/>
  <c r="F432" i="3" s="1"/>
  <c r="G584" i="4"/>
  <c r="F429" i="3" s="1"/>
  <c r="G581" i="4"/>
  <c r="G578"/>
  <c r="F423" i="3" s="1"/>
  <c r="G575" i="4"/>
  <c r="G574" s="1"/>
  <c r="G573" s="1"/>
  <c r="G571"/>
  <c r="G570" s="1"/>
  <c r="G568"/>
  <c r="G567" s="1"/>
  <c r="G563"/>
  <c r="G562" s="1"/>
  <c r="G560"/>
  <c r="G559" s="1"/>
  <c r="G557"/>
  <c r="G556" s="1"/>
  <c r="G554"/>
  <c r="G553" s="1"/>
  <c r="G551"/>
  <c r="G550" s="1"/>
  <c r="G548"/>
  <c r="G547" s="1"/>
  <c r="G546"/>
  <c r="G542"/>
  <c r="G541" s="1"/>
  <c r="G539"/>
  <c r="G538" s="1"/>
  <c r="G536"/>
  <c r="G530"/>
  <c r="G529" s="1"/>
  <c r="G528" s="1"/>
  <c r="G527"/>
  <c r="G521"/>
  <c r="F359" i="3" s="1"/>
  <c r="G518" i="4"/>
  <c r="F356" i="3" s="1"/>
  <c r="G509" i="4"/>
  <c r="G508" s="1"/>
  <c r="G506"/>
  <c r="G505" s="1"/>
  <c r="G503"/>
  <c r="G502" s="1"/>
  <c r="G500"/>
  <c r="G499" s="1"/>
  <c r="G497"/>
  <c r="G489"/>
  <c r="G488" s="1"/>
  <c r="G487" s="1"/>
  <c r="G486" s="1"/>
  <c r="G485" s="1"/>
  <c r="G484" s="1"/>
  <c r="G482"/>
  <c r="G475"/>
  <c r="G474" s="1"/>
  <c r="G472"/>
  <c r="G471" s="1"/>
  <c r="G460"/>
  <c r="G459" s="1"/>
  <c r="G458" s="1"/>
  <c r="G457" s="1"/>
  <c r="G456" s="1"/>
  <c r="G454"/>
  <c r="G452"/>
  <c r="G450"/>
  <c r="G442"/>
  <c r="G441" s="1"/>
  <c r="G440" s="1"/>
  <c r="G434"/>
  <c r="G433" s="1"/>
  <c r="G431"/>
  <c r="G430" s="1"/>
  <c r="G428"/>
  <c r="G427" s="1"/>
  <c r="G424"/>
  <c r="G100" i="5" s="1"/>
  <c r="G419" i="4"/>
  <c r="G417"/>
  <c r="G414"/>
  <c r="G413" s="1"/>
  <c r="G411"/>
  <c r="G410" s="1"/>
  <c r="G405"/>
  <c r="G404" s="1"/>
  <c r="G402"/>
  <c r="G67" i="5" s="1"/>
  <c r="G392" i="4"/>
  <c r="G51" i="5" s="1"/>
  <c r="G387" i="4"/>
  <c r="G386" s="1"/>
  <c r="G385" s="1"/>
  <c r="G384"/>
  <c r="G37" i="5" s="1"/>
  <c r="G376" i="4"/>
  <c r="G375"/>
  <c r="G27" i="5" s="1"/>
  <c r="G368" i="4"/>
  <c r="G367"/>
  <c r="F640" i="3" s="1"/>
  <c r="F639" s="1"/>
  <c r="F637" s="1"/>
  <c r="F636" s="1"/>
  <c r="F635" s="1"/>
  <c r="G364" i="4"/>
  <c r="G360"/>
  <c r="G358"/>
  <c r="G353"/>
  <c r="G352" s="1"/>
  <c r="G350"/>
  <c r="G349" s="1"/>
  <c r="G347"/>
  <c r="G346" s="1"/>
  <c r="G337"/>
  <c r="F610" i="3" s="1"/>
  <c r="G334" i="4"/>
  <c r="F607" i="3" s="1"/>
  <c r="G331" i="4"/>
  <c r="G329"/>
  <c r="G327"/>
  <c r="G326" s="1"/>
  <c r="G321"/>
  <c r="G320" s="1"/>
  <c r="G319" s="1"/>
  <c r="G961" s="1"/>
  <c r="G317"/>
  <c r="G316" s="1"/>
  <c r="G314"/>
  <c r="G313" s="1"/>
  <c r="G311"/>
  <c r="G310" s="1"/>
  <c r="G308"/>
  <c r="G307" s="1"/>
  <c r="G305"/>
  <c r="G304" s="1"/>
  <c r="G299"/>
  <c r="G297"/>
  <c r="G295"/>
  <c r="G290"/>
  <c r="G288"/>
  <c r="G286"/>
  <c r="G283"/>
  <c r="G282" s="1"/>
  <c r="G280"/>
  <c r="G279" s="1"/>
  <c r="G277"/>
  <c r="G276" s="1"/>
  <c r="G274"/>
  <c r="G273" s="1"/>
  <c r="G271"/>
  <c r="G270" s="1"/>
  <c r="G269"/>
  <c r="G261"/>
  <c r="G260" s="1"/>
  <c r="G259" s="1"/>
  <c r="G258" s="1"/>
  <c r="G257" s="1"/>
  <c r="G256"/>
  <c r="G253"/>
  <c r="G252" s="1"/>
  <c r="G251" s="1"/>
  <c r="G250"/>
  <c r="F493" i="3" s="1"/>
  <c r="G244" i="4"/>
  <c r="G243" s="1"/>
  <c r="G241"/>
  <c r="G240" s="1"/>
  <c r="G238"/>
  <c r="G237" s="1"/>
  <c r="G235"/>
  <c r="G234" s="1"/>
  <c r="G232"/>
  <c r="G231" s="1"/>
  <c r="G229"/>
  <c r="G228" s="1"/>
  <c r="G227"/>
  <c r="G219"/>
  <c r="G218" s="1"/>
  <c r="G217" s="1"/>
  <c r="G216" s="1"/>
  <c r="G215" s="1"/>
  <c r="G214" s="1"/>
  <c r="F739" i="3"/>
  <c r="G203" i="4"/>
  <c r="G202" s="1"/>
  <c r="G201" s="1"/>
  <c r="G200" s="1"/>
  <c r="G198"/>
  <c r="G197" s="1"/>
  <c r="G196" s="1"/>
  <c r="G193"/>
  <c r="G192" s="1"/>
  <c r="G191" s="1"/>
  <c r="G190" s="1"/>
  <c r="G189" s="1"/>
  <c r="G187"/>
  <c r="G185"/>
  <c r="G175"/>
  <c r="G174" s="1"/>
  <c r="G173" s="1"/>
  <c r="G172" s="1"/>
  <c r="G171" s="1"/>
  <c r="G168"/>
  <c r="G167" s="1"/>
  <c r="G164"/>
  <c r="G158"/>
  <c r="G150"/>
  <c r="G149" s="1"/>
  <c r="G148" s="1"/>
  <c r="G147" s="1"/>
  <c r="G145"/>
  <c r="G144" s="1"/>
  <c r="G143" s="1"/>
  <c r="G142" s="1"/>
  <c r="G141" s="1"/>
  <c r="G136"/>
  <c r="G134"/>
  <c r="G131"/>
  <c r="G129"/>
  <c r="G125"/>
  <c r="G124" s="1"/>
  <c r="G122"/>
  <c r="G121" s="1"/>
  <c r="G119"/>
  <c r="G118" s="1"/>
  <c r="G116"/>
  <c r="G115" s="1"/>
  <c r="G111"/>
  <c r="G104"/>
  <c r="G103" s="1"/>
  <c r="G102"/>
  <c r="G95"/>
  <c r="G93"/>
  <c r="G84"/>
  <c r="G83" s="1"/>
  <c r="G82" s="1"/>
  <c r="G78"/>
  <c r="G64"/>
  <c r="G60"/>
  <c r="G54"/>
  <c r="G53"/>
  <c r="F54" i="3" s="1"/>
  <c r="F53" s="1"/>
  <c r="F52" s="1"/>
  <c r="F51" s="1"/>
  <c r="F50" s="1"/>
  <c r="F49" s="1"/>
  <c r="D16" i="2" s="1"/>
  <c r="G47" i="4"/>
  <c r="G45"/>
  <c r="F46" i="3" s="1"/>
  <c r="G40" i="4"/>
  <c r="G39" s="1"/>
  <c r="G37"/>
  <c r="G36"/>
  <c r="G34"/>
  <c r="F34" i="3" s="1"/>
  <c r="G25" i="4"/>
  <c r="G24" s="1"/>
  <c r="G23" s="1"/>
  <c r="G22" s="1"/>
  <c r="G20"/>
  <c r="G18"/>
  <c r="G16"/>
  <c r="G37" i="6" l="1"/>
  <c r="G745" i="4"/>
  <c r="G744" s="1"/>
  <c r="F499" i="3"/>
  <c r="F609"/>
  <c r="F608" s="1"/>
  <c r="F606" s="1"/>
  <c r="F603" s="1"/>
  <c r="G226" i="4"/>
  <c r="G225" s="1"/>
  <c r="G224" s="1"/>
  <c r="G223" s="1"/>
  <c r="F470" i="3"/>
  <c r="G329" i="5"/>
  <c r="G328" s="1"/>
  <c r="G327" s="1"/>
  <c r="G59" i="4"/>
  <c r="G58" s="1"/>
  <c r="G57" s="1"/>
  <c r="G955" s="1"/>
  <c r="G219" i="5"/>
  <c r="G218" s="1"/>
  <c r="G217" s="1"/>
  <c r="G216" s="1"/>
  <c r="G215" s="1"/>
  <c r="G211" s="1"/>
  <c r="G210" s="1"/>
  <c r="G209" s="1"/>
  <c r="G208" s="1"/>
  <c r="G207" s="1"/>
  <c r="F71" i="3"/>
  <c r="F70" s="1"/>
  <c r="G163" i="4"/>
  <c r="G162" s="1"/>
  <c r="F157" i="3"/>
  <c r="F156" s="1"/>
  <c r="G535" i="4"/>
  <c r="G534" s="1"/>
  <c r="G533" s="1"/>
  <c r="G112" i="5"/>
  <c r="G111" s="1"/>
  <c r="G110" s="1"/>
  <c r="G109" s="1"/>
  <c r="F374" i="3"/>
  <c r="F373" s="1"/>
  <c r="F372" s="1"/>
  <c r="F371" s="1"/>
  <c r="F367" s="1"/>
  <c r="F366" s="1"/>
  <c r="F769"/>
  <c r="F768" s="1"/>
  <c r="G321" i="5"/>
  <c r="G778" i="4"/>
  <c r="G777" s="1"/>
  <c r="F223" i="3"/>
  <c r="G470" i="5"/>
  <c r="G35" i="4"/>
  <c r="F36" i="3"/>
  <c r="G226" i="5"/>
  <c r="G225" s="1"/>
  <c r="G224" s="1"/>
  <c r="F75" i="3"/>
  <c r="F74" s="1"/>
  <c r="F73" s="1"/>
  <c r="F72" s="1"/>
  <c r="G268" i="4"/>
  <c r="G267" s="1"/>
  <c r="F549" i="3"/>
  <c r="F548" s="1"/>
  <c r="F547" s="1"/>
  <c r="G355" i="5"/>
  <c r="G354" s="1"/>
  <c r="G353" s="1"/>
  <c r="G352" s="1"/>
  <c r="G351" s="1"/>
  <c r="G350" s="1"/>
  <c r="G366" s="1"/>
  <c r="G496" i="4"/>
  <c r="G495" s="1"/>
  <c r="G494" s="1"/>
  <c r="F333" i="3"/>
  <c r="F332" s="1"/>
  <c r="F331" s="1"/>
  <c r="F330" s="1"/>
  <c r="G108" i="5"/>
  <c r="G526" i="4"/>
  <c r="G525" s="1"/>
  <c r="F365" i="3"/>
  <c r="G580" i="4"/>
  <c r="G579" s="1"/>
  <c r="F426" i="3"/>
  <c r="G843" i="4"/>
  <c r="G842" s="1"/>
  <c r="G841" s="1"/>
  <c r="F291" i="3"/>
  <c r="F290" s="1"/>
  <c r="F289" s="1"/>
  <c r="G157" i="4"/>
  <c r="G156" s="1"/>
  <c r="F154" i="3"/>
  <c r="G184" i="4"/>
  <c r="F194" i="3"/>
  <c r="G294" i="4"/>
  <c r="G293" s="1"/>
  <c r="F571" i="3"/>
  <c r="F570" s="1"/>
  <c r="F569" s="1"/>
  <c r="F568" s="1"/>
  <c r="G376" i="5"/>
  <c r="G375" s="1"/>
  <c r="G374" s="1"/>
  <c r="G373" s="1"/>
  <c r="F392" i="3"/>
  <c r="F391" s="1"/>
  <c r="F390" s="1"/>
  <c r="F375" s="1"/>
  <c r="G166" i="5"/>
  <c r="G165" s="1"/>
  <c r="G164" s="1"/>
  <c r="G595" i="4"/>
  <c r="G594" s="1"/>
  <c r="F441" i="3"/>
  <c r="G649" i="4"/>
  <c r="G648" s="1"/>
  <c r="F535" i="3"/>
  <c r="G664" i="4"/>
  <c r="G663" s="1"/>
  <c r="G274" i="5"/>
  <c r="G273" s="1"/>
  <c r="G272" s="1"/>
  <c r="F456" i="3"/>
  <c r="G694" i="4"/>
  <c r="G693" s="1"/>
  <c r="G692" s="1"/>
  <c r="G691" s="1"/>
  <c r="G690" s="1"/>
  <c r="F752" i="3"/>
  <c r="G296" i="5"/>
  <c r="G295" s="1"/>
  <c r="G294" s="1"/>
  <c r="G761" i="4"/>
  <c r="G758" s="1"/>
  <c r="F208" i="3"/>
  <c r="F207" s="1"/>
  <c r="G775" i="4"/>
  <c r="G774" s="1"/>
  <c r="F220" i="3"/>
  <c r="G467" i="5"/>
  <c r="G805" i="4"/>
  <c r="G804" s="1"/>
  <c r="G803" s="1"/>
  <c r="F250" i="3"/>
  <c r="F249" s="1"/>
  <c r="F248" s="1"/>
  <c r="F247" s="1"/>
  <c r="G186" i="4"/>
  <c r="F196" i="3"/>
  <c r="G764" i="4"/>
  <c r="G763" s="1"/>
  <c r="F203" i="3"/>
  <c r="G878" i="4"/>
  <c r="G875" s="1"/>
  <c r="G871" s="1"/>
  <c r="F326" i="3"/>
  <c r="G46" i="4"/>
  <c r="F48" i="3"/>
  <c r="F47" s="1"/>
  <c r="F45" s="1"/>
  <c r="G211" i="4"/>
  <c r="F741" i="3"/>
  <c r="G523" i="4"/>
  <c r="G522" s="1"/>
  <c r="F362" i="3"/>
  <c r="G589" i="4"/>
  <c r="G588" s="1"/>
  <c r="F435" i="3"/>
  <c r="G628" i="4"/>
  <c r="G627" s="1"/>
  <c r="G625" s="1"/>
  <c r="G624" s="1"/>
  <c r="G618" s="1"/>
  <c r="F510" i="3"/>
  <c r="F509" s="1"/>
  <c r="F508" s="1"/>
  <c r="F507" s="1"/>
  <c r="F506" s="1"/>
  <c r="F504" s="1"/>
  <c r="F496"/>
  <c r="G781" i="4"/>
  <c r="G780" s="1"/>
  <c r="F226" i="3"/>
  <c r="F225" s="1"/>
  <c r="F224" s="1"/>
  <c r="G473" i="5"/>
  <c r="G472" s="1"/>
  <c r="G471" s="1"/>
  <c r="G795" i="4"/>
  <c r="G794" s="1"/>
  <c r="G793" s="1"/>
  <c r="F240" i="3"/>
  <c r="F239" s="1"/>
  <c r="F238" s="1"/>
  <c r="F237" s="1"/>
  <c r="G930" i="4"/>
  <c r="G927" s="1"/>
  <c r="G926" s="1"/>
  <c r="G925" s="1"/>
  <c r="G924" s="1"/>
  <c r="G923" s="1"/>
  <c r="F793" i="3"/>
  <c r="F792" s="1"/>
  <c r="F790" s="1"/>
  <c r="G484" i="5"/>
  <c r="F174" i="3"/>
  <c r="F173" s="1"/>
  <c r="F172" s="1"/>
  <c r="F171" s="1"/>
  <c r="F170" s="1"/>
  <c r="D24" i="2" s="1"/>
  <c r="D25"/>
  <c r="G128" i="4"/>
  <c r="F137" i="3"/>
  <c r="F136" s="1"/>
  <c r="G423" i="4"/>
  <c r="G422" s="1"/>
  <c r="G421" s="1"/>
  <c r="F701" i="3"/>
  <c r="F700" s="1"/>
  <c r="F699" s="1"/>
  <c r="F698" s="1"/>
  <c r="G110" i="4"/>
  <c r="G109" s="1"/>
  <c r="F125" i="3"/>
  <c r="F124" s="1"/>
  <c r="F123" s="1"/>
  <c r="G135" i="4"/>
  <c r="F144" i="3"/>
  <c r="F143" s="1"/>
  <c r="G101" i="4"/>
  <c r="G100" s="1"/>
  <c r="G91" s="1"/>
  <c r="F119" i="3"/>
  <c r="F118" s="1"/>
  <c r="F117" s="1"/>
  <c r="F105" s="1"/>
  <c r="G130" i="4"/>
  <c r="F139" i="3"/>
  <c r="F138" s="1"/>
  <c r="G26" i="5"/>
  <c r="G23" s="1"/>
  <c r="F655" i="3"/>
  <c r="F654" s="1"/>
  <c r="F653" s="1"/>
  <c r="F652" s="1"/>
  <c r="G391" i="4"/>
  <c r="G390" s="1"/>
  <c r="G389" s="1"/>
  <c r="G50" i="5"/>
  <c r="G49" s="1"/>
  <c r="G48" s="1"/>
  <c r="G47" s="1"/>
  <c r="G46" s="1"/>
  <c r="G54" s="1"/>
  <c r="F672" i="3"/>
  <c r="F671" s="1"/>
  <c r="F670" s="1"/>
  <c r="F669" s="1"/>
  <c r="G36" i="5"/>
  <c r="G35" s="1"/>
  <c r="G34" s="1"/>
  <c r="G33" s="1"/>
  <c r="G32" s="1"/>
  <c r="G38" s="1"/>
  <c r="G29" s="1"/>
  <c r="G28" s="1"/>
  <c r="F664" i="3"/>
  <c r="F663" s="1"/>
  <c r="F662" s="1"/>
  <c r="F661" s="1"/>
  <c r="G133" i="4"/>
  <c r="F142" i="3"/>
  <c r="F141" s="1"/>
  <c r="G401" i="4"/>
  <c r="G400" s="1"/>
  <c r="G399" s="1"/>
  <c r="F682" i="3"/>
  <c r="F681" s="1"/>
  <c r="F680" s="1"/>
  <c r="F679" s="1"/>
  <c r="G66" i="5"/>
  <c r="G65" s="1"/>
  <c r="G64" s="1"/>
  <c r="G63" s="1"/>
  <c r="G62" s="1"/>
  <c r="G68" s="1"/>
  <c r="G374" i="4"/>
  <c r="G373" s="1"/>
  <c r="G470"/>
  <c r="G357"/>
  <c r="G356" s="1"/>
  <c r="G449"/>
  <c r="G448" s="1"/>
  <c r="G447" s="1"/>
  <c r="G446" s="1"/>
  <c r="G445" s="1"/>
  <c r="G63"/>
  <c r="G62" s="1"/>
  <c r="G61" s="1"/>
  <c r="G956" s="1"/>
  <c r="G73"/>
  <c r="G958" s="1"/>
  <c r="F628" i="3"/>
  <c r="F617" s="1"/>
  <c r="D41" i="2" s="1"/>
  <c r="G721" i="4"/>
  <c r="G720" s="1"/>
  <c r="G864"/>
  <c r="G863" s="1"/>
  <c r="G900"/>
  <c r="G899" s="1"/>
  <c r="G898" s="1"/>
  <c r="G897" s="1"/>
  <c r="G92"/>
  <c r="G715"/>
  <c r="G714" s="1"/>
  <c r="G713" s="1"/>
  <c r="G140"/>
  <c r="G941" s="1"/>
  <c r="L941" s="1"/>
  <c r="G249"/>
  <c r="G248" s="1"/>
  <c r="G333"/>
  <c r="G330" s="1"/>
  <c r="G498"/>
  <c r="G608"/>
  <c r="G607" s="1"/>
  <c r="G597" s="1"/>
  <c r="G285"/>
  <c r="G296"/>
  <c r="G383"/>
  <c r="G382" s="1"/>
  <c r="G381" s="1"/>
  <c r="G416"/>
  <c r="G403" s="1"/>
  <c r="G642"/>
  <c r="G641" s="1"/>
  <c r="G592"/>
  <c r="G591" s="1"/>
  <c r="G52"/>
  <c r="G51" s="1"/>
  <c r="G50" s="1"/>
  <c r="G49" s="1"/>
  <c r="G48" s="1"/>
  <c r="G181"/>
  <c r="G180" s="1"/>
  <c r="G209"/>
  <c r="G44"/>
  <c r="G338"/>
  <c r="F613" i="3" s="1"/>
  <c r="F612" s="1"/>
  <c r="F611" s="1"/>
  <c r="F597" s="1"/>
  <c r="F596" s="1"/>
  <c r="G711" i="4"/>
  <c r="G708" s="1"/>
  <c r="G707" s="1"/>
  <c r="G706" s="1"/>
  <c r="G514"/>
  <c r="G513" s="1"/>
  <c r="G583"/>
  <c r="G582" s="1"/>
  <c r="G684"/>
  <c r="G683" s="1"/>
  <c r="G15"/>
  <c r="G14" s="1"/>
  <c r="G13" s="1"/>
  <c r="G12" s="1"/>
  <c r="G11" s="1"/>
  <c r="G366"/>
  <c r="G363" s="1"/>
  <c r="G362" s="1"/>
  <c r="G517"/>
  <c r="G516" s="1"/>
  <c r="G651"/>
  <c r="G635"/>
  <c r="G631" s="1"/>
  <c r="G826"/>
  <c r="G825" s="1"/>
  <c r="G907"/>
  <c r="G328"/>
  <c r="G325" s="1"/>
  <c r="G33"/>
  <c r="G957"/>
  <c r="G195"/>
  <c r="G345"/>
  <c r="G437"/>
  <c r="G436" s="1"/>
  <c r="G426" s="1"/>
  <c r="G425" s="1"/>
  <c r="G255"/>
  <c r="G254" s="1"/>
  <c r="G336"/>
  <c r="G335" s="1"/>
  <c r="G577"/>
  <c r="G576" s="1"/>
  <c r="G520"/>
  <c r="G519" s="1"/>
  <c r="G586"/>
  <c r="G585" s="1"/>
  <c r="G468"/>
  <c r="G467" s="1"/>
  <c r="G466" s="1"/>
  <c r="G465" s="1"/>
  <c r="G481"/>
  <c r="G480" s="1"/>
  <c r="G479" s="1"/>
  <c r="G478" s="1"/>
  <c r="G477" s="1"/>
  <c r="G545"/>
  <c r="G544" s="1"/>
  <c r="G537" s="1"/>
  <c r="G662"/>
  <c r="G661" s="1"/>
  <c r="G687"/>
  <c r="G686" s="1"/>
  <c r="G815"/>
  <c r="G324" l="1"/>
  <c r="G323" s="1"/>
  <c r="G493"/>
  <c r="G132"/>
  <c r="G757"/>
  <c r="G752" s="1"/>
  <c r="G751" s="1"/>
  <c r="G266"/>
  <c r="G862"/>
  <c r="G861" s="1"/>
  <c r="G952"/>
  <c r="G743"/>
  <c r="G736" s="1"/>
  <c r="G888"/>
  <c r="G887" s="1"/>
  <c r="G163" i="5"/>
  <c r="G162" s="1"/>
  <c r="G141" s="1"/>
  <c r="G176" s="1"/>
  <c r="G223"/>
  <c r="G222" s="1"/>
  <c r="G221" s="1"/>
  <c r="G238" s="1"/>
  <c r="G208" i="4"/>
  <c r="G207" s="1"/>
  <c r="G206" s="1"/>
  <c r="G205" s="1"/>
  <c r="G188" s="1"/>
  <c r="G10"/>
  <c r="G292"/>
  <c r="G372" i="5"/>
  <c r="G371" s="1"/>
  <c r="G401" s="1"/>
  <c r="F285" i="3"/>
  <c r="F284" s="1"/>
  <c r="F282" s="1"/>
  <c r="F281" s="1"/>
  <c r="F279" s="1"/>
  <c r="F278" s="1"/>
  <c r="F276" s="1"/>
  <c r="F274" s="1"/>
  <c r="F273" s="1"/>
  <c r="F272" s="1"/>
  <c r="F288"/>
  <c r="F287" s="1"/>
  <c r="G840" i="4"/>
  <c r="G532"/>
  <c r="G954" s="1"/>
  <c r="G32"/>
  <c r="G31" s="1"/>
  <c r="G127"/>
  <c r="G114" s="1"/>
  <c r="G90" s="1"/>
  <c r="G56" s="1"/>
  <c r="G767"/>
  <c r="G964" s="1"/>
  <c r="G43"/>
  <c r="G42" s="1"/>
  <c r="G30" s="1"/>
  <c r="G29" s="1"/>
  <c r="G647"/>
  <c r="G640" s="1"/>
  <c r="G630" s="1"/>
  <c r="G183"/>
  <c r="G179" s="1"/>
  <c r="G178" s="1"/>
  <c r="G177" s="1"/>
  <c r="G170" s="1"/>
  <c r="G155"/>
  <c r="G154" s="1"/>
  <c r="G153" s="1"/>
  <c r="G152" s="1"/>
  <c r="G942" s="1"/>
  <c r="G792"/>
  <c r="F222" i="3"/>
  <c r="F221" s="1"/>
  <c r="G214" i="5"/>
  <c r="G220" s="1"/>
  <c r="G469"/>
  <c r="G468" s="1"/>
  <c r="G466" s="1"/>
  <c r="G465" s="1"/>
  <c r="G463" s="1"/>
  <c r="G462" s="1"/>
  <c r="G457" s="1"/>
  <c r="G456" s="1"/>
  <c r="G455" s="1"/>
  <c r="G483" s="1"/>
  <c r="F41" i="3"/>
  <c r="F40" s="1"/>
  <c r="F39" s="1"/>
  <c r="F37" s="1"/>
  <c r="F35" s="1"/>
  <c r="F33" s="1"/>
  <c r="F32" s="1"/>
  <c r="F31" s="1"/>
  <c r="F44"/>
  <c r="F43" s="1"/>
  <c r="F783"/>
  <c r="F781" s="1"/>
  <c r="F779" s="1"/>
  <c r="F778" s="1"/>
  <c r="F777" s="1"/>
  <c r="F770" s="1"/>
  <c r="F789"/>
  <c r="F788" s="1"/>
  <c r="F787" s="1"/>
  <c r="F786" s="1"/>
  <c r="F503"/>
  <c r="F498" s="1"/>
  <c r="F497" s="1"/>
  <c r="F495" s="1"/>
  <c r="F494" s="1"/>
  <c r="F492" s="1"/>
  <c r="F491" s="1"/>
  <c r="F502"/>
  <c r="F501" s="1"/>
  <c r="F500" s="1"/>
  <c r="D37" i="2" s="1"/>
  <c r="G288" i="5"/>
  <c r="G287" s="1"/>
  <c r="G271" s="1"/>
  <c r="G270" s="1"/>
  <c r="G293"/>
  <c r="G292" s="1"/>
  <c r="G291" s="1"/>
  <c r="G297" s="1"/>
  <c r="G265"/>
  <c r="G264" s="1"/>
  <c r="G263" s="1"/>
  <c r="G262" s="1"/>
  <c r="G261" s="1"/>
  <c r="G267" s="1"/>
  <c r="G258" s="1"/>
  <c r="G257" s="1"/>
  <c r="G256" s="1"/>
  <c r="G255" s="1"/>
  <c r="G254" s="1"/>
  <c r="G260" s="1"/>
  <c r="G251" s="1"/>
  <c r="G250" s="1"/>
  <c r="G249" s="1"/>
  <c r="G248" s="1"/>
  <c r="G247" s="1"/>
  <c r="F270" i="3"/>
  <c r="F269" s="1"/>
  <c r="F267" s="1"/>
  <c r="F266" s="1"/>
  <c r="F766"/>
  <c r="F751" s="1"/>
  <c r="F153"/>
  <c r="F152" s="1"/>
  <c r="F155"/>
  <c r="F219"/>
  <c r="F218" s="1"/>
  <c r="F216" s="1"/>
  <c r="F215" s="1"/>
  <c r="F566"/>
  <c r="F565" s="1"/>
  <c r="F563" s="1"/>
  <c r="F562" s="1"/>
  <c r="F546" s="1"/>
  <c r="G626" i="4"/>
  <c r="F140" i="3"/>
  <c r="F370"/>
  <c r="F325"/>
  <c r="F323" s="1"/>
  <c r="G320" i="5"/>
  <c r="G326"/>
  <c r="G325" s="1"/>
  <c r="G324" s="1"/>
  <c r="F651" i="3"/>
  <c r="F650" s="1"/>
  <c r="D44" i="2" s="1"/>
  <c r="F364" i="3"/>
  <c r="F363" s="1"/>
  <c r="F361" s="1"/>
  <c r="F360" s="1"/>
  <c r="F358" s="1"/>
  <c r="F357" s="1"/>
  <c r="F355" s="1"/>
  <c r="F354" s="1"/>
  <c r="F353" s="1"/>
  <c r="F352" s="1"/>
  <c r="F234"/>
  <c r="F233" s="1"/>
  <c r="F236"/>
  <c r="F205"/>
  <c r="F202" s="1"/>
  <c r="F201" s="1"/>
  <c r="F195" s="1"/>
  <c r="F193" s="1"/>
  <c r="F541"/>
  <c r="F539" s="1"/>
  <c r="F537" s="1"/>
  <c r="G107" i="5"/>
  <c r="G106" s="1"/>
  <c r="G105" s="1"/>
  <c r="F329" i="3"/>
  <c r="G213" i="5"/>
  <c r="F68" i="3"/>
  <c r="F69"/>
  <c r="G22" i="5"/>
  <c r="G21" s="1"/>
  <c r="G20" s="1"/>
  <c r="F135" i="3"/>
  <c r="G464" i="4"/>
  <c r="G463" s="1"/>
  <c r="G462" s="1"/>
  <c r="G444" s="1"/>
  <c r="G372"/>
  <c r="G953" s="1"/>
  <c r="G355"/>
  <c r="G344" s="1"/>
  <c r="G705"/>
  <c r="G689" s="1"/>
  <c r="G948" s="1"/>
  <c r="G247"/>
  <c r="G246" s="1"/>
  <c r="G222" s="1"/>
  <c r="G221" s="1"/>
  <c r="G512"/>
  <c r="G511" s="1"/>
  <c r="G492" s="1"/>
  <c r="G679"/>
  <c r="G678" s="1"/>
  <c r="G660" s="1"/>
  <c r="G814"/>
  <c r="G962" s="1"/>
  <c r="G566"/>
  <c r="G565" s="1"/>
  <c r="G949"/>
  <c r="G922"/>
  <c r="G965"/>
  <c r="G959"/>
  <c r="G265" l="1"/>
  <c r="G960" s="1"/>
  <c r="G943"/>
  <c r="G937"/>
  <c r="G766"/>
  <c r="F128" i="3"/>
  <c r="F104" s="1"/>
  <c r="F67" s="1"/>
  <c r="D18" i="2" s="1"/>
  <c r="F204" i="3"/>
  <c r="F200" s="1"/>
  <c r="F199" s="1"/>
  <c r="F198" s="1"/>
  <c r="D29" i="2" s="1"/>
  <c r="F211" i="3"/>
  <c r="F210" s="1"/>
  <c r="F765"/>
  <c r="F764" s="1"/>
  <c r="F763" s="1"/>
  <c r="F762" s="1"/>
  <c r="D49" i="2" s="1"/>
  <c r="F328" i="3"/>
  <c r="D34" i="2" s="1"/>
  <c r="F545" i="3"/>
  <c r="F544" s="1"/>
  <c r="D40" i="2" s="1"/>
  <c r="D39" s="1"/>
  <c r="I946" i="4" s="1"/>
  <c r="G269" i="5"/>
  <c r="G290" s="1"/>
  <c r="G318"/>
  <c r="G317" s="1"/>
  <c r="G316" s="1"/>
  <c r="G315" s="1"/>
  <c r="G314" s="1"/>
  <c r="G322" s="1"/>
  <c r="F264" i="3"/>
  <c r="F263" s="1"/>
  <c r="F262" s="1"/>
  <c r="F261" s="1"/>
  <c r="F260" s="1"/>
  <c r="D31" i="2" s="1"/>
  <c r="G99" i="5"/>
  <c r="G98" s="1"/>
  <c r="G97" s="1"/>
  <c r="G96" s="1"/>
  <c r="G95" s="1"/>
  <c r="G101" s="1"/>
  <c r="G104"/>
  <c r="G103" s="1"/>
  <c r="G102" s="1"/>
  <c r="F185" i="3"/>
  <c r="F192"/>
  <c r="F191" s="1"/>
  <c r="F190" s="1"/>
  <c r="F189" s="1"/>
  <c r="D27" i="2" s="1"/>
  <c r="F320" i="3"/>
  <c r="F319" s="1"/>
  <c r="F316" s="1"/>
  <c r="F311" s="1"/>
  <c r="F310" s="1"/>
  <c r="F322"/>
  <c r="G243" i="5"/>
  <c r="G242" s="1"/>
  <c r="G241" s="1"/>
  <c r="G240" s="1"/>
  <c r="G239" s="1"/>
  <c r="G245" s="1"/>
  <c r="G246"/>
  <c r="G253"/>
  <c r="F481" i="3"/>
  <c r="F480" s="1"/>
  <c r="F469" s="1"/>
  <c r="F468" s="1"/>
  <c r="F490"/>
  <c r="F489" s="1"/>
  <c r="F30"/>
  <c r="F29" s="1"/>
  <c r="D15" i="2" s="1"/>
  <c r="F534" i="3"/>
  <c r="F533" s="1"/>
  <c r="F536"/>
  <c r="G345" i="5"/>
  <c r="G323"/>
  <c r="F151" i="3"/>
  <c r="F150" s="1"/>
  <c r="F149" s="1"/>
  <c r="F785"/>
  <c r="D51" i="2"/>
  <c r="D50" s="1"/>
  <c r="I949" i="4" s="1"/>
  <c r="L949" s="1"/>
  <c r="F744" i="3"/>
  <c r="F743" s="1"/>
  <c r="F742" s="1"/>
  <c r="F740" s="1"/>
  <c r="F738" s="1"/>
  <c r="F750"/>
  <c r="F749"/>
  <c r="F748" s="1"/>
  <c r="F747" s="1"/>
  <c r="G31" i="5"/>
  <c r="G28" i="4"/>
  <c r="G531"/>
  <c r="G491" s="1"/>
  <c r="G483" s="1"/>
  <c r="G371"/>
  <c r="G370" s="1"/>
  <c r="G947" s="1"/>
  <c r="G264"/>
  <c r="G263" s="1"/>
  <c r="G813"/>
  <c r="G966"/>
  <c r="G659"/>
  <c r="F184" i="3" l="1"/>
  <c r="F183" s="1"/>
  <c r="F182" s="1"/>
  <c r="G27" i="4"/>
  <c r="G940"/>
  <c r="F10" i="3"/>
  <c r="F543"/>
  <c r="D12" i="2"/>
  <c r="I940" i="4" s="1"/>
  <c r="F532" i="3"/>
  <c r="F521" s="1"/>
  <c r="F511" s="1"/>
  <c r="D38" i="2" s="1"/>
  <c r="F318" i="3"/>
  <c r="F309" s="1"/>
  <c r="F308" s="1"/>
  <c r="D32" i="2" s="1"/>
  <c r="G19" i="5"/>
  <c r="D30" i="2"/>
  <c r="F464" i="3"/>
  <c r="F463" s="1"/>
  <c r="F455" s="1"/>
  <c r="F454" s="1"/>
  <c r="F467"/>
  <c r="F466" s="1"/>
  <c r="D22" i="2"/>
  <c r="D21" s="1"/>
  <c r="I942" i="4" s="1"/>
  <c r="F148" i="3"/>
  <c r="G117" i="5"/>
  <c r="F732" i="3"/>
  <c r="F731" s="1"/>
  <c r="F730" s="1"/>
  <c r="F729" s="1"/>
  <c r="F737"/>
  <c r="F736" s="1"/>
  <c r="F735" s="1"/>
  <c r="F734" s="1"/>
  <c r="D48" i="2"/>
  <c r="D47" s="1"/>
  <c r="F746" i="3"/>
  <c r="G268" i="5"/>
  <c r="G946" i="4"/>
  <c r="L946" s="1"/>
  <c r="G213"/>
  <c r="G750"/>
  <c r="G945"/>
  <c r="G658"/>
  <c r="D26" i="2" l="1"/>
  <c r="D23" s="1"/>
  <c r="F169" i="3"/>
  <c r="L940" i="4"/>
  <c r="I948"/>
  <c r="L948" s="1"/>
  <c r="I943"/>
  <c r="L943" s="1"/>
  <c r="F197" i="3"/>
  <c r="D28" i="2"/>
  <c r="I944" i="4" s="1"/>
  <c r="G508" i="5"/>
  <c r="D19" i="2"/>
  <c r="L942" i="4"/>
  <c r="F446" i="3"/>
  <c r="F445" s="1"/>
  <c r="F444" s="1"/>
  <c r="F443" s="1"/>
  <c r="F453"/>
  <c r="F452" s="1"/>
  <c r="D46" i="2"/>
  <c r="D42" s="1"/>
  <c r="F643" i="3"/>
  <c r="G944" i="4"/>
  <c r="G728"/>
  <c r="G934" s="1"/>
  <c r="C20" i="7" s="1"/>
  <c r="C21" l="1"/>
  <c r="C15" s="1"/>
  <c r="I947" i="4"/>
  <c r="L947" s="1"/>
  <c r="F440" i="3"/>
  <c r="F439" s="1"/>
  <c r="F437" s="1"/>
  <c r="F436" s="1"/>
  <c r="F434" s="1"/>
  <c r="F433" s="1"/>
  <c r="F431" s="1"/>
  <c r="F430" s="1"/>
  <c r="F428" s="1"/>
  <c r="F427" s="1"/>
  <c r="F425" s="1"/>
  <c r="F424" s="1"/>
  <c r="F422" s="1"/>
  <c r="F421" s="1"/>
  <c r="F419" s="1"/>
  <c r="F418" s="1"/>
  <c r="F411" s="1"/>
  <c r="F410" s="1"/>
  <c r="F369" s="1"/>
  <c r="F442"/>
  <c r="D36" i="2" s="1"/>
  <c r="L944" i="4"/>
  <c r="G950"/>
  <c r="G936"/>
  <c r="C14" i="7" l="1"/>
  <c r="C11" s="1"/>
  <c r="C16"/>
  <c r="D35" i="2"/>
  <c r="D33" s="1"/>
  <c r="I945" i="4" s="1"/>
  <c r="F327" i="3"/>
  <c r="F796" s="1"/>
  <c r="D52" i="2" l="1"/>
  <c r="I950" i="4" s="1"/>
  <c r="L945" l="1"/>
  <c r="L950" s="1"/>
</calcChain>
</file>

<file path=xl/sharedStrings.xml><?xml version="1.0" encoding="utf-8"?>
<sst xmlns="http://schemas.openxmlformats.org/spreadsheetml/2006/main" count="10290" uniqueCount="918">
  <si>
    <t>к решению СПОГО</t>
  </si>
  <si>
    <t xml:space="preserve">ПЛАН ПОСТУПЛЕНИЯ ДОХОДОВ </t>
  </si>
  <si>
    <t>бюджета Омсукчанского городского огруга</t>
  </si>
  <si>
    <t>на 2017 год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</si>
  <si>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</si>
  <si>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</si>
  <si>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</si>
  <si>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</si>
  <si>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</si>
  <si>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</si>
  <si>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</si>
  <si>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</si>
  <si>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</si>
  <si>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</si>
  <si>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</si>
  <si>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</si>
  <si>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</si>
  <si>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</si>
  <si>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</si>
  <si>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</si>
  <si>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</si>
  <si>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</si>
  <si>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</si>
  <si>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</si>
  <si>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</si>
  <si>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</si>
  <si>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</si>
  <si>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</si>
  <si>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</si>
  <si>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</si>
  <si>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</si>
  <si>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</si>
  <si>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</si>
  <si>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</si>
  <si>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</si>
  <si>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</si>
  <si>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</si>
  <si>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</si>
  <si>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</si>
  <si>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</si>
  <si>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</si>
  <si>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</si>
  <si>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</si>
  <si>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</si>
  <si>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</si>
  <si>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</si>
  <si>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</si>
  <si>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</si>
  <si>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</si>
  <si>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</si>
  <si>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</si>
  <si>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</si>
  <si>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</si>
  <si>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</si>
  <si>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</si>
  <si>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</si>
  <si>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</si>
  <si>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</si>
  <si>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</si>
  <si>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</si>
  <si>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</si>
  <si>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</si>
  <si>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</si>
  <si>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</si>
  <si>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</si>
  <si>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</si>
  <si>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</si>
  <si>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</si>
  <si>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</si>
  <si>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</si>
  <si>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</si>
  <si>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</si>
  <si>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</si>
  <si>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</si>
  <si>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</si>
  <si>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</si>
  <si>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</si>
  <si>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</si>
  <si>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</si>
  <si>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</si>
  <si>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</si>
  <si>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</si>
  <si>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</si>
  <si>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</si>
  <si>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</si>
  <si>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</si>
  <si>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</si>
  <si>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</si>
  <si>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</si>
  <si>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</si>
  <si>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</si>
  <si>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</si>
  <si>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</si>
  <si>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</si>
  <si>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</si>
  <si>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</si>
  <si>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</si>
  <si>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</si>
  <si>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</si>
  <si>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</si>
  <si>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</si>
  <si>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</si>
  <si>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</si>
  <si>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</si>
  <si>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</si>
  <si>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</si>
  <si>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</si>
  <si>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</si>
  <si>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</si>
  <si>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</si>
  <si>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</si>
  <si>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</si>
  <si>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</si>
  <si>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</si>
  <si>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</si>
  <si>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</si>
  <si>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</si>
  <si>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</si>
  <si>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</si>
  <si>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</si>
  <si>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</si>
  <si>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</si>
  <si>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</si>
  <si>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1 16 33000 01 0000 140</t>
  </si>
  <si>
    <t>1 16 33040 01 0000 140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</si>
  <si>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</si>
  <si>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</si>
  <si>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</si>
  <si>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</si>
  <si>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</si>
  <si>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</si>
  <si>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</si>
  <si>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</si>
  <si>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</si>
  <si>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</si>
  <si>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</si>
  <si>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117 00000 00 0000 000</t>
  </si>
  <si>
    <t>ПРОЧИЕ НЕНАЛОГОВЫЕ ДОХОДЫ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</si>
  <si>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</si>
  <si>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</si>
  <si>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</si>
  <si>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</si>
  <si>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</si>
  <si>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</si>
  <si>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</si>
  <si>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</si>
  <si>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</si>
  <si>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РФ и муниципальных образований</t>
  </si>
  <si>
    <t>2 02 15001 04 0000 151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</si>
  <si>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</si>
  <si>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</si>
  <si>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</si>
  <si>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2 02 01003 04 0000 151</t>
  </si>
  <si>
    <t xml:space="preserve">Дотация  на поддержку мер по обеспечению сбалансированности бюджетов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 </t>
  </si>
  <si>
    <t>2 02 20000 00 0000 151</t>
  </si>
  <si>
    <t>Субсидии бюджетам бюджетной системы Российской Федерации (межбюджетные субсидии)</t>
  </si>
  <si>
    <t>2 02 29999 04 0000 151</t>
  </si>
  <si>
    <t>Прочие субсидии бюджетам городских округов</t>
  </si>
  <si>
    <t>в том числе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</si>
  <si>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</si>
  <si>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 xml:space="preserve"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</si>
  <si>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</si>
  <si>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2017 год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</si>
  <si>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</si>
  <si>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</si>
  <si>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</si>
  <si>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</si>
  <si>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</si>
  <si>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</si>
  <si>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2 02 30024 04 0000 151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</si>
  <si>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</si>
  <si>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</si>
  <si>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</si>
  <si>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</si>
  <si>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</si>
  <si>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</si>
  <si>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</si>
  <si>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на   2017  год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</si>
  <si>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</si>
  <si>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</si>
  <si>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2 02 35930 00 0000 151</t>
  </si>
  <si>
    <t>Субвенции бюджетам на государственную регистрацию актов гражданского состояния</t>
  </si>
  <si>
    <t>2 02 35930 04 0000 151</t>
  </si>
  <si>
    <t>Субвенции бюджетам городских округов на государственную регистрацию актов гражданского состояния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</si>
  <si>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</si>
  <si>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</si>
  <si>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</si>
  <si>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</si>
  <si>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2 02 49999 04 0000 151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</si>
  <si>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2016 год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</si>
  <si>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округов, выделяемые из резервного фонда субъекта Российской Федерации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</si>
  <si>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</si>
  <si>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</si>
  <si>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</si>
  <si>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</si>
  <si>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</si>
  <si>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</si>
  <si>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</si>
  <si>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</si>
  <si>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</si>
  <si>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</si>
  <si>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</si>
  <si>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</si>
  <si>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</si>
  <si>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</si>
  <si>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</si>
  <si>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</si>
  <si>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</si>
  <si>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</si>
  <si>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</si>
  <si>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</si>
  <si>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</si>
  <si>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</si>
  <si>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</si>
  <si>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</si>
  <si>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</si>
  <si>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</si>
  <si>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</si>
  <si>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</si>
  <si>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</si>
  <si>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</si>
  <si>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</si>
  <si>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</si>
  <si>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</si>
  <si>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</si>
  <si>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</si>
  <si>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</si>
  <si>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</si>
  <si>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</si>
  <si>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</si>
  <si>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</si>
  <si>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</si>
  <si>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</si>
  <si>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</si>
  <si>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</si>
  <si>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</si>
  <si>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</si>
  <si>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</si>
  <si>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</si>
  <si>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</si>
  <si>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</si>
  <si>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</si>
  <si>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</si>
  <si>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</si>
  <si>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</si>
  <si>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</si>
  <si>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</si>
  <si>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</si>
  <si>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</si>
  <si>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</si>
  <si>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</si>
  <si>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</si>
  <si>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</si>
  <si>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</si>
  <si>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</si>
  <si>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</si>
  <si>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</si>
  <si>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</si>
  <si>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</si>
  <si>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</si>
  <si>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</si>
  <si>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</si>
  <si>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</si>
  <si>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</si>
  <si>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</si>
  <si>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</si>
  <si>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</si>
  <si>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</si>
  <si>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</si>
  <si>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</si>
  <si>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</si>
  <si>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</si>
  <si>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</si>
  <si>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</si>
  <si>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</si>
  <si>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</si>
  <si>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</si>
  <si>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</si>
  <si>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</si>
  <si>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</si>
  <si>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</si>
  <si>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</si>
  <si>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</si>
  <si>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</si>
  <si>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</si>
  <si>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</si>
  <si>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</si>
  <si>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</si>
  <si>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</si>
  <si>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</si>
  <si>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</si>
  <si>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</si>
  <si>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</si>
  <si>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</si>
  <si>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</si>
  <si>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</si>
  <si>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</si>
  <si>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</si>
  <si>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</si>
  <si>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</si>
  <si>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</si>
  <si>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</si>
  <si>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</si>
  <si>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</si>
  <si>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</si>
  <si>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</si>
  <si>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</si>
  <si>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</si>
  <si>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</si>
  <si>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</si>
  <si>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</si>
  <si>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</si>
  <si>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</si>
  <si>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</si>
  <si>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</si>
  <si>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</si>
  <si>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</si>
  <si>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</si>
  <si>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</si>
  <si>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</si>
  <si>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</si>
  <si>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</si>
  <si>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</si>
  <si>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</si>
  <si>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</si>
  <si>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</si>
  <si>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</si>
  <si>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</si>
  <si>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</si>
  <si>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</si>
  <si>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</si>
  <si>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</si>
  <si>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</si>
  <si>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</si>
  <si>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</si>
  <si>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</si>
  <si>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</si>
  <si>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</si>
  <si>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</si>
  <si>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</si>
  <si>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</si>
  <si>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</si>
  <si>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</si>
  <si>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</si>
  <si>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</si>
  <si>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</si>
  <si>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</si>
  <si>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</si>
  <si>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</si>
  <si>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</si>
  <si>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</si>
  <si>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</si>
  <si>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</si>
  <si>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</si>
  <si>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</si>
  <si>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</si>
  <si>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</si>
  <si>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</si>
  <si>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</si>
  <si>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</si>
  <si>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</si>
  <si>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</si>
  <si>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</si>
  <si>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</si>
  <si>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</si>
  <si>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</si>
  <si>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</si>
  <si>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</si>
  <si>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</si>
  <si>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</si>
  <si>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</si>
  <si>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</si>
  <si>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</si>
  <si>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</si>
  <si>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</si>
  <si>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</si>
  <si>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</si>
  <si>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</si>
  <si>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</si>
  <si>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</si>
  <si>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</si>
  <si>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</si>
  <si>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</si>
  <si>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</si>
  <si>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</si>
  <si>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</si>
  <si>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</si>
  <si>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</si>
  <si>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</si>
  <si>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</si>
  <si>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</si>
  <si>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</si>
  <si>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</si>
  <si>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</si>
  <si>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</si>
  <si>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</si>
  <si>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</si>
  <si>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</si>
  <si>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</si>
  <si>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</si>
  <si>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</si>
  <si>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</si>
  <si>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</si>
  <si>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</si>
  <si>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</si>
  <si>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</si>
  <si>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</si>
  <si>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</si>
  <si>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</si>
  <si>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</si>
  <si>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</si>
  <si>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</si>
  <si>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</si>
  <si>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</si>
  <si>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</si>
  <si>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</si>
  <si>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</si>
  <si>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</si>
  <si>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</si>
  <si>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</si>
  <si>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</si>
  <si>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</si>
  <si>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</si>
  <si>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</si>
  <si>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</si>
  <si>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</si>
  <si>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</si>
  <si>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</si>
  <si>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</si>
  <si>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</si>
  <si>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</si>
  <si>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</si>
  <si>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</si>
  <si>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</si>
  <si>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</si>
  <si>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</si>
  <si>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</si>
  <si>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</si>
  <si>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</si>
  <si>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</si>
  <si>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</si>
  <si>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</si>
  <si>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</si>
  <si>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</si>
  <si>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</si>
  <si>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</si>
  <si>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</si>
  <si>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</si>
  <si>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</si>
  <si>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</si>
  <si>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</si>
  <si>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</si>
  <si>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</si>
  <si>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</si>
  <si>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</si>
  <si>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</si>
  <si>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</si>
  <si>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</si>
  <si>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</si>
  <si>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</si>
  <si>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</si>
  <si>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</si>
  <si>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</si>
  <si>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</si>
  <si>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</si>
  <si>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</si>
  <si>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</si>
  <si>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</si>
  <si>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</si>
  <si>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Укрепление материально-технической базы муниципальных предприятий, муниципальных сельскохозяйственных предприятий, 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</si>
  <si>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68 2 00 73290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</si>
  <si>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</si>
  <si>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</si>
  <si>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</si>
  <si>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</si>
  <si>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</si>
  <si>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</si>
  <si>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</si>
  <si>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</si>
  <si>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</si>
  <si>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</si>
  <si>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</si>
  <si>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</si>
  <si>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</si>
  <si>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</si>
  <si>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</si>
  <si>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</si>
  <si>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</si>
  <si>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</si>
  <si>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</si>
  <si>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</si>
  <si>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</si>
  <si>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</si>
  <si>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</si>
  <si>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</si>
  <si>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</si>
  <si>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</si>
  <si>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</si>
  <si>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</si>
  <si>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</si>
  <si>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</si>
  <si>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</si>
  <si>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</si>
  <si>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</si>
  <si>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</si>
  <si>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</si>
  <si>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</si>
  <si>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</si>
  <si>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</si>
  <si>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</si>
  <si>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</si>
  <si>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</si>
  <si>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</si>
  <si>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</si>
  <si>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</si>
  <si>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</si>
  <si>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</si>
  <si>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</si>
  <si>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</si>
  <si>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</si>
  <si>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</si>
  <si>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</si>
  <si>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</si>
  <si>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</si>
  <si>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</si>
  <si>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</si>
  <si>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</si>
  <si>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</si>
  <si>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</si>
  <si>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</si>
  <si>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</si>
  <si>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</si>
  <si>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</si>
  <si>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</si>
  <si>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</si>
  <si>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</si>
  <si>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</si>
  <si>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</si>
  <si>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</si>
  <si>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</si>
  <si>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</si>
  <si>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</si>
  <si>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</si>
  <si>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</si>
  <si>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</si>
  <si>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</si>
  <si>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</si>
  <si>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</si>
  <si>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</si>
  <si>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</si>
  <si>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</si>
  <si>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</si>
  <si>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</si>
  <si>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</si>
  <si>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</si>
  <si>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</si>
  <si>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</si>
  <si>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</si>
  <si>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</si>
  <si>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</si>
  <si>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</si>
  <si>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</si>
  <si>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</si>
  <si>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</si>
  <si>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</si>
  <si>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</si>
  <si>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</si>
  <si>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</si>
  <si>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</si>
  <si>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</si>
  <si>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</si>
  <si>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</si>
  <si>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</si>
  <si>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</si>
  <si>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</si>
  <si>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</si>
  <si>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</si>
  <si>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</si>
  <si>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</si>
  <si>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</si>
  <si>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</si>
  <si>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</si>
  <si>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</si>
  <si>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</si>
  <si>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</si>
  <si>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</si>
  <si>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</si>
  <si>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</si>
  <si>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</si>
  <si>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</si>
  <si>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</si>
  <si>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</si>
  <si>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</si>
  <si>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</si>
  <si>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</si>
  <si>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</si>
  <si>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</si>
  <si>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</si>
  <si>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</si>
  <si>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</si>
  <si>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</si>
  <si>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</si>
  <si>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</si>
  <si>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</si>
  <si>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</si>
  <si>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</si>
  <si>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</si>
  <si>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</si>
  <si>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</si>
  <si>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</si>
  <si>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</si>
  <si>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</si>
  <si>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</si>
  <si>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</si>
  <si>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</si>
  <si>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</si>
  <si>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</si>
  <si>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</si>
  <si>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</si>
  <si>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</si>
  <si>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</si>
  <si>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</si>
  <si>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</si>
  <si>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 xml:space="preserve">Осуществление мероприятий по подготовке к осенне-зимнему отопительному периоду 2016-2017 годов 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</si>
  <si>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</si>
  <si>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</si>
  <si>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</si>
  <si>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</si>
  <si>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</si>
  <si>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</si>
  <si>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</si>
  <si>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</si>
  <si>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</si>
  <si>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</si>
  <si>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</si>
  <si>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</si>
  <si>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</si>
  <si>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</si>
  <si>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</si>
  <si>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</si>
  <si>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</si>
  <si>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</si>
  <si>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</si>
  <si>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</si>
  <si>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</si>
  <si>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</si>
  <si>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</si>
  <si>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</si>
  <si>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</si>
  <si>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</si>
  <si>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</si>
  <si>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</si>
  <si>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</si>
  <si>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</si>
  <si>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</si>
  <si>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</si>
  <si>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</si>
  <si>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</si>
  <si>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</si>
  <si>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</si>
  <si>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</si>
  <si>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</si>
  <si>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</si>
  <si>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</si>
  <si>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</si>
  <si>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</si>
  <si>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</si>
  <si>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</si>
  <si>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</si>
  <si>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</si>
  <si>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</si>
  <si>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</si>
  <si>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</si>
  <si>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</si>
  <si>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</si>
  <si>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</si>
  <si>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</si>
  <si>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</si>
  <si>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</si>
  <si>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</si>
  <si>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</si>
  <si>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Распределение ассигнований из бюджета Омсукчанского городского округа на 2017 год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</si>
  <si>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</si>
  <si>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</si>
  <si>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</si>
  <si>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</si>
  <si>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</si>
  <si>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</si>
  <si>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</si>
  <si>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</si>
  <si>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Обеспечение пожарной безопасности</t>
  </si>
  <si>
    <t>68 3 0125</t>
  </si>
  <si>
    <t>Организация и проведение областных унивесальных совместных ярмарок</t>
  </si>
  <si>
    <t>Муниципальная программа  "Развитие транспортной инфраструктуры Омсукчанского городского округа на 2015-2017 гг."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</si>
  <si>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</si>
  <si>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 xml:space="preserve">68 3 00 S2110 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</si>
  <si>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</si>
  <si>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</si>
  <si>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</si>
  <si>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</si>
  <si>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</si>
  <si>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</si>
  <si>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</si>
  <si>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52 2 2004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</si>
  <si>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</si>
  <si>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</si>
  <si>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</si>
  <si>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</si>
  <si>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</si>
  <si>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</si>
  <si>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Целевые субсидии муниципальным учреждениям  на содержание социальной группы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</si>
  <si>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</si>
  <si>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</si>
  <si>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</si>
  <si>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</si>
  <si>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</si>
  <si>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</si>
  <si>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</si>
  <si>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</si>
  <si>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58 1 2003</t>
  </si>
  <si>
    <t>58 1 2004</t>
  </si>
  <si>
    <t>58 1 2007</t>
  </si>
  <si>
    <t>Целевые субсидии на проведение ремонта недвижимого имущества</t>
  </si>
  <si>
    <t xml:space="preserve">58 2 00 S3160 </t>
  </si>
  <si>
    <t>58 2 2003</t>
  </si>
  <si>
    <t>58 2 2004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</si>
  <si>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</si>
  <si>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</si>
  <si>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</si>
  <si>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</si>
  <si>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</si>
  <si>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</si>
  <si>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</si>
  <si>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</si>
  <si>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</si>
  <si>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57 1 2003</t>
  </si>
  <si>
    <t>57 0 2004</t>
  </si>
  <si>
    <t>57 0 2007</t>
  </si>
  <si>
    <t>Обеспечение деятельности подведомственных учреждений средств массовой информации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</si>
  <si>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</si>
  <si>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</si>
  <si>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</si>
  <si>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</si>
  <si>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</si>
  <si>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</si>
  <si>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</si>
  <si>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</si>
  <si>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</si>
  <si>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</si>
  <si>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</si>
  <si>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</si>
  <si>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</si>
  <si>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</si>
  <si>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</si>
  <si>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</si>
  <si>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</si>
  <si>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</si>
  <si>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</si>
  <si>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</si>
  <si>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</si>
  <si>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</si>
  <si>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</si>
  <si>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</si>
  <si>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</si>
  <si>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</si>
  <si>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</si>
  <si>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</si>
  <si>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</si>
  <si>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</si>
  <si>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</si>
  <si>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</si>
  <si>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</si>
  <si>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</si>
  <si>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</si>
  <si>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</si>
  <si>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</si>
  <si>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</si>
  <si>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</si>
  <si>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</si>
  <si>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</si>
  <si>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</si>
  <si>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Распределения ассигнований, направляемых на исполнение публичных нормативных обязательств из бюджета Омсукчанского городского округа, на 2017 год</t>
  </si>
  <si>
    <t>Постановление администрации Омсукчанского района от 14.01.2014г. № 5 "О порядке предоставления мер социальной поддержки неработающим пенсионерам, являющимся получателями трудовых пенсий по старости, выезжающим на постоянное место жительства за пределы Магаданской области"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</si>
  <si>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</si>
  <si>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</si>
  <si>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</si>
  <si>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Приложение № 7</t>
  </si>
  <si>
    <t>Источники внутреннего финансирования дефицита</t>
  </si>
  <si>
    <t>бюджета Омсукчанского городского округа  на 2017 год</t>
  </si>
  <si>
    <t>Код бюджетной классификации</t>
  </si>
  <si>
    <t>Наименование источника</t>
  </si>
  <si>
    <t>Сумма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</si>
  <si>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</si>
  <si>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</si>
  <si>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</si>
  <si>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</si>
  <si>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</si>
  <si>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</si>
  <si>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</si>
  <si>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</si>
  <si>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</si>
  <si>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</si>
  <si>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</si>
  <si>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</si>
  <si>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</si>
  <si>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 xml:space="preserve">Распределение расходов </t>
  </si>
  <si>
    <t>бюджета Омсукчанского городского округа по разделам и подразделам</t>
  </si>
  <si>
    <t xml:space="preserve"> классификации расходов бюджетов Российской Федерации на  2017 год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</si>
  <si>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</si>
  <si>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</si>
  <si>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</si>
  <si>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</si>
  <si>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</si>
  <si>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</si>
  <si>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</si>
  <si>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нет изменений - не печатать</t>
  </si>
  <si>
    <t>Расходы за счет резервных фондов органов государственной власти субъекта РФ на ликвидацию чрезвычайных ситуаций</t>
  </si>
  <si>
    <t>(-1,0)</t>
  </si>
  <si>
    <t xml:space="preserve">54 0 00 S3270 </t>
  </si>
  <si>
    <t>(+0,5)</t>
  </si>
  <si>
    <t>Поддержка отрасли культуры</t>
  </si>
  <si>
    <t>58 2 00 S5190</t>
  </si>
  <si>
    <t>(+0,4)</t>
  </si>
  <si>
    <t xml:space="preserve">Поддержка отрасли культуры </t>
  </si>
  <si>
    <t>68 2 00 R5190</t>
  </si>
  <si>
    <t>(+4)</t>
  </si>
  <si>
    <t>(-10)</t>
  </si>
  <si>
    <t>(+10)</t>
  </si>
  <si>
    <t>(+500)</t>
  </si>
  <si>
    <t>(-2198,6)</t>
  </si>
  <si>
    <t xml:space="preserve">Осуществление мероприятий по подготовке к осенне-зимнему отопительному периоду </t>
  </si>
  <si>
    <t>(+20000)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</si>
  <si>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</si>
  <si>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</si>
  <si>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(+111,2)</t>
  </si>
  <si>
    <t>(+172,1)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</si>
  <si>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</si>
  <si>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</si>
  <si>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</si>
  <si>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(+2132)</t>
  </si>
  <si>
    <t>(+2000)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</si>
  <si>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</si>
  <si>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</si>
  <si>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</si>
  <si>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</si>
  <si>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</si>
  <si>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(+32)</t>
  </si>
  <si>
    <t>(+1598,8)</t>
  </si>
  <si>
    <t xml:space="preserve">от  04.2017г. №  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</si>
  <si>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</si>
  <si>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</si>
  <si>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</si>
  <si>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</t>
  </si>
  <si>
    <t>2 02 25519 00 0000 151</t>
  </si>
  <si>
    <t>Субсидия бюджетам на поддержку отрасли культуры</t>
  </si>
  <si>
    <t>2 02 25519 04 0000 151</t>
  </si>
  <si>
    <t>Субсидия бюджетам городских округов на поддержку отрасли культуры</t>
  </si>
  <si>
    <t>(+3,5)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</si>
  <si>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</si>
  <si>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</si>
  <si>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</si>
  <si>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</si>
  <si>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(+1406,9)</t>
  </si>
  <si>
    <t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
на 2017-2021 годы» на 2017 год</t>
  </si>
  <si>
    <t>Субсидии бюджетам городских округов, предоставляемых в рамках реализации подпрограммы «Повышение квалификации лиц, замещающих муниципальные должности в Магаданской области» на 2017-2021 годы»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2017 год</t>
  </si>
  <si>
    <t>(+32,0)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</si>
  <si>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 на 2017 год</t>
  </si>
  <si>
    <t>(+20000,0)</t>
  </si>
  <si>
    <t>Субсидии бюджетам городских округов на реализацию муниципальных программ энергосбережения по установке общедомовых приборов учета энергетических ресурсов в рамках реализации государственной программы Магаданской области «Энергосбережение и повышение энергетической эффективности в Магаданской области» на 2014-2020 годы» на 2017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</si>
  <si>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2017 год</t>
  </si>
  <si>
    <t>(+191,9)</t>
  </si>
  <si>
    <t>Субсидии бюджетам городских округов, предоставляемые в рамках реализации подпрограммы "Развитие   библиотечного дела Магаданской области" на 2014-2020 годы"  государственной программы Магаданской области "Развитие  культуры в Магаданской области" на 2014-2020 годы" на 2017 год</t>
  </si>
  <si>
    <t>Субсидии бюджетам городских округов на строительство (реконструкция) и капитальный ремонт жилых домов в местах проживания коренных малочисленных народов Севера, улучшение социально-бытовых условий представителей коренных малочисленных народов Севера</t>
  </si>
  <si>
    <t>(+500,0)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</si>
  <si>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</si>
  <si>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</si>
  <si>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</si>
  <si>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</si>
  <si>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</si>
  <si>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(+2132,0)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</si>
  <si>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</si>
  <si>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</si>
  <si>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2 02 45160 04 0000 151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</si>
  <si>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</si>
  <si>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>(+5000,0)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</si>
  <si>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на 2016 год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</si>
  <si>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Иные межбюджетные трансферты бюджетам городских округов на благоустройство их территории и развитие объектов социально-культурного назначения</t>
  </si>
  <si>
    <t>(+2000,0)</t>
  </si>
  <si>
    <t>(-6250)</t>
  </si>
  <si>
    <t>(+3210,0)</t>
  </si>
  <si>
    <t>(+341)</t>
  </si>
  <si>
    <t>(+108,1)</t>
  </si>
  <si>
    <t>(+92,3)</t>
  </si>
  <si>
    <t>(+91,3)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</si>
  <si>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</si>
  <si>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</si>
  <si>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</si>
  <si>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(+355,9)</t>
  </si>
  <si>
    <t>(-42,5)</t>
  </si>
  <si>
    <t>(+42,5)</t>
  </si>
  <si>
    <t>(+3534,6)</t>
  </si>
  <si>
    <t>(+681,1)</t>
  </si>
  <si>
    <t>(+286,2)</t>
  </si>
  <si>
    <t>(+174)</t>
  </si>
  <si>
    <t>Целевые субсидии муниципальным учреждениям  на проведение мероприятий в области культуры и искусства</t>
  </si>
  <si>
    <t>Целевые субсидии муниципальным учреждениям  на проведение  мероприятий в области культуры и искусства</t>
  </si>
  <si>
    <t>(+96,1)</t>
  </si>
  <si>
    <t>(+9887,3)</t>
  </si>
  <si>
    <t>Субсидии бюджетам городских округов, предоставляемых в рамках реализации подпрограммы «Формирование и подготовка резерва управленческих кадров Магаданской области» на 2017-2021 годы»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2017 год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</si>
  <si>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</si>
  <si>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</si>
  <si>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(+341,0, +2968)</t>
  </si>
  <si>
    <t>Приложение № 3</t>
  </si>
  <si>
    <t>от 27.04.2017г. № 15</t>
  </si>
  <si>
    <t xml:space="preserve">                                                                                от 27.04.2017г. № 15</t>
  </si>
  <si>
    <t xml:space="preserve">                                                                                Приложение № 1</t>
  </si>
  <si>
    <t xml:space="preserve">                                                                                к решению СПОГО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</si>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</sst>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0.0"/>
  </numFmts>
  <fonts count="27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164" fontId="15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2" fillId="0" borderId="0" xfId="1" applyFont="1" applyFill="1" applyAlignment="1">
      <alignment horizont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2" xfId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/>
    </xf>
    <xf numFmtId="0" fontId="9" fillId="0" borderId="0" xfId="0" applyFont="1"/>
    <xf numFmtId="165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165" fontId="1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center" wrapText="1"/>
    </xf>
    <xf numFmtId="0" fontId="1" fillId="0" borderId="2" xfId="1" applyFont="1" applyFill="1" applyBorder="1" applyAlignment="1">
      <alignment horizontal="justify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11" xfId="1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left" vertical="center"/>
    </xf>
    <xf numFmtId="165" fontId="2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vertical="center" wrapText="1"/>
    </xf>
    <xf numFmtId="165" fontId="12" fillId="0" borderId="2" xfId="1" applyNumberFormat="1" applyFont="1" applyFill="1" applyBorder="1" applyAlignment="1">
      <alignment horizontal="center"/>
    </xf>
    <xf numFmtId="0" fontId="9" fillId="0" borderId="0" xfId="1" applyFill="1"/>
    <xf numFmtId="0" fontId="8" fillId="0" borderId="0" xfId="1" applyFont="1" applyFill="1"/>
    <xf numFmtId="4" fontId="13" fillId="0" borderId="0" xfId="1" applyNumberFormat="1" applyFont="1" applyFill="1" applyAlignment="1">
      <alignment horizontal="center"/>
    </xf>
    <xf numFmtId="0" fontId="8" fillId="0" borderId="0" xfId="1" applyFont="1" applyFill="1" applyAlignment="1"/>
    <xf numFmtId="1" fontId="8" fillId="0" borderId="0" xfId="1" applyNumberFormat="1" applyFont="1" applyFill="1"/>
    <xf numFmtId="2" fontId="8" fillId="0" borderId="0" xfId="1" applyNumberFormat="1" applyFont="1" applyFill="1"/>
    <xf numFmtId="0" fontId="9" fillId="0" borderId="0" xfId="0" applyFont="1" applyFill="1"/>
    <xf numFmtId="0" fontId="1" fillId="0" borderId="0" xfId="0" applyFont="1" applyAlignment="1"/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165" fontId="2" fillId="0" borderId="2" xfId="2" applyNumberFormat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0" xfId="0" applyFont="1" applyFill="1"/>
    <xf numFmtId="0" fontId="16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" fillId="0" borderId="2" xfId="0" applyFont="1" applyFill="1" applyBorder="1"/>
    <xf numFmtId="0" fontId="1" fillId="0" borderId="2" xfId="0" applyFont="1" applyFill="1" applyBorder="1"/>
    <xf numFmtId="2" fontId="1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/>
    <xf numFmtId="0" fontId="13" fillId="0" borderId="0" xfId="0" applyFont="1" applyFill="1" applyAlignment="1"/>
    <xf numFmtId="0" fontId="2" fillId="0" borderId="0" xfId="0" applyFont="1"/>
    <xf numFmtId="0" fontId="17" fillId="0" borderId="2" xfId="0" applyFont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8" fillId="0" borderId="2" xfId="0" applyFont="1" applyBorder="1"/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0" fillId="0" borderId="2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165" fontId="2" fillId="4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vertical="center" wrapText="1"/>
    </xf>
    <xf numFmtId="0" fontId="2" fillId="4" borderId="2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165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165" fontId="8" fillId="0" borderId="0" xfId="1" applyNumberFormat="1" applyFont="1" applyFill="1"/>
    <xf numFmtId="2" fontId="14" fillId="0" borderId="0" xfId="1" applyNumberFormat="1" applyFont="1" applyFill="1"/>
    <xf numFmtId="2" fontId="0" fillId="0" borderId="0" xfId="0" applyNumberFormat="1" applyFill="1"/>
    <xf numFmtId="0" fontId="16" fillId="0" borderId="0" xfId="0" applyFont="1" applyFill="1" applyAlignment="1">
      <alignment horizontal="center" vertical="center" wrapText="1"/>
    </xf>
    <xf numFmtId="49" fontId="1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1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2" fillId="0" borderId="2" xfId="1" applyNumberFormat="1" applyFont="1" applyFill="1" applyBorder="1" applyAlignment="1">
      <alignment horizontal="center" vertical="center"/>
    </xf>
    <xf numFmtId="49" fontId="21" fillId="0" borderId="15" xfId="1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5" fontId="0" fillId="0" borderId="0" xfId="0" applyNumberFormat="1" applyFill="1" applyBorder="1"/>
    <xf numFmtId="0" fontId="9" fillId="0" borderId="0" xfId="0" applyFont="1" applyFill="1" applyBorder="1"/>
    <xf numFmtId="165" fontId="0" fillId="0" borderId="0" xfId="0" applyNumberFormat="1" applyFill="1"/>
    <xf numFmtId="0" fontId="21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1" fillId="0" borderId="15" xfId="1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/>
    </xf>
    <xf numFmtId="0" fontId="0" fillId="0" borderId="0" xfId="0" applyNumberFormat="1" applyFill="1"/>
    <xf numFmtId="0" fontId="13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right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justify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justify" vertical="top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/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/>
    </xf>
    <xf numFmtId="0" fontId="25" fillId="0" borderId="0" xfId="0" applyNumberFormat="1" applyFont="1" applyFill="1"/>
    <xf numFmtId="0" fontId="26" fillId="0" borderId="0" xfId="0" applyNumberFormat="1" applyFont="1" applyFill="1" applyAlignment="1">
      <alignment horizontal="left"/>
    </xf>
    <xf numFmtId="0" fontId="13" fillId="0" borderId="0" xfId="1" applyFont="1" applyFill="1"/>
    <xf numFmtId="0" fontId="13" fillId="0" borderId="0" xfId="0" applyFont="1"/>
    <xf numFmtId="0" fontId="26" fillId="0" borderId="0" xfId="0" applyFont="1" applyFill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view="pageBreakPreview" zoomScale="60" zoomScaleNormal="100" workbookViewId="0">
      <selection activeCell="A6" sqref="A6:C6"/>
    </sheetView>
  </sheetViews>
  <sheetFormatPr defaultRowHeight="15"/>
  <cols>
    <col min="1" max="1" width="26.5703125" style="167" customWidth="1"/>
    <col min="2" max="2" width="77.5703125" style="167" customWidth="1"/>
    <col min="3" max="3" width="15.28515625" style="167" customWidth="1"/>
    <col min="4" max="5" width="0" style="167" hidden="1" customWidth="1"/>
    <col min="6" max="16384" width="9.140625" style="167"/>
  </cols>
  <sheetData>
    <row r="1" spans="1:3" ht="20.25">
      <c r="B1" s="212" t="s">
        <v>915</v>
      </c>
      <c r="C1" s="168"/>
    </row>
    <row r="2" spans="1:3" ht="20.25">
      <c r="B2" s="212" t="s">
        <v>916</v>
      </c>
      <c r="C2" s="168"/>
    </row>
    <row r="3" spans="1:3" ht="20.25">
      <c r="B3" s="213" t="s">
        <v>914</v>
      </c>
      <c r="C3" s="168"/>
    </row>
    <row r="4" spans="1:3" ht="20.25">
      <c r="B4" s="213"/>
      <c r="C4" s="168"/>
    </row>
    <row r="5" spans="1:3" ht="15.75">
      <c r="B5" s="169"/>
      <c r="C5" s="169"/>
    </row>
    <row r="6" spans="1:3" ht="15.75">
      <c r="A6" s="170" t="s">
        <v>1</v>
      </c>
      <c r="B6" s="170"/>
      <c r="C6" s="170"/>
    </row>
    <row r="7" spans="1:3" ht="15.75">
      <c r="A7" s="170" t="s">
        <v>2</v>
      </c>
      <c r="B7" s="170"/>
      <c r="C7" s="170"/>
    </row>
    <row r="8" spans="1:3" ht="15.75">
      <c r="A8" s="170" t="s">
        <v>3</v>
      </c>
      <c r="B8" s="170"/>
      <c r="C8" s="170"/>
    </row>
    <row r="9" spans="1:3" ht="15.75">
      <c r="A9" s="171"/>
      <c r="B9" s="171"/>
      <c r="C9" s="172" t="s">
        <v>849</v>
      </c>
    </row>
    <row r="10" spans="1:3" ht="31.5">
      <c r="A10" s="173" t="s">
        <v>5</v>
      </c>
      <c r="B10" s="174" t="s">
        <v>6</v>
      </c>
      <c r="C10" s="175" t="s">
        <v>7</v>
      </c>
    </row>
    <row r="11" spans="1:3" ht="15.75">
      <c r="A11" s="173">
        <v>1</v>
      </c>
      <c r="B11" s="174">
        <v>2</v>
      </c>
      <c r="C11" s="175">
        <v>3</v>
      </c>
    </row>
    <row r="12" spans="1:3" ht="15.75">
      <c r="A12" s="176" t="s">
        <v>8</v>
      </c>
      <c r="B12" s="177" t="s">
        <v>9</v>
      </c>
      <c r="C12" s="176">
        <f>C13+C19+C24+C31+C37+C40+C46+C51+C54+C59+C80</f>
        <v>284843.39999999997</v>
      </c>
    </row>
    <row r="13" spans="1:3" ht="15.75">
      <c r="A13" s="178" t="s">
        <v>10</v>
      </c>
      <c r="B13" s="177" t="s">
        <v>11</v>
      </c>
      <c r="C13" s="176">
        <f>C14</f>
        <v>217151</v>
      </c>
    </row>
    <row r="14" spans="1:3" ht="15.75">
      <c r="A14" s="179" t="s">
        <v>12</v>
      </c>
      <c r="B14" s="180" t="s">
        <v>13</v>
      </c>
      <c r="C14" s="176">
        <f>SUM(C15:C18)</f>
        <v>217151</v>
      </c>
    </row>
    <row r="15" spans="1:3" ht="63">
      <c r="A15" s="175" t="s">
        <v>14</v>
      </c>
      <c r="B15" s="181" t="s">
        <v>15</v>
      </c>
      <c r="C15" s="182">
        <v>216801</v>
      </c>
    </row>
    <row r="16" spans="1:3" ht="94.5">
      <c r="A16" s="175" t="s">
        <v>16</v>
      </c>
      <c r="B16" s="183" t="s">
        <v>17</v>
      </c>
      <c r="C16" s="182">
        <v>2</v>
      </c>
    </row>
    <row r="17" spans="1:3" ht="47.25">
      <c r="A17" s="175" t="s">
        <v>18</v>
      </c>
      <c r="B17" s="183" t="s">
        <v>19</v>
      </c>
      <c r="C17" s="182">
        <v>337</v>
      </c>
    </row>
    <row r="18" spans="1:3" ht="78.75">
      <c r="A18" s="175" t="s">
        <v>20</v>
      </c>
      <c r="B18" s="183" t="s">
        <v>21</v>
      </c>
      <c r="C18" s="182">
        <v>11</v>
      </c>
    </row>
    <row r="19" spans="1:3" ht="31.5">
      <c r="A19" s="184" t="s">
        <v>22</v>
      </c>
      <c r="B19" s="185" t="s">
        <v>23</v>
      </c>
      <c r="C19" s="176">
        <f>C20</f>
        <v>3358</v>
      </c>
    </row>
    <row r="20" spans="1:3" ht="31.5">
      <c r="A20" s="186" t="s">
        <v>24</v>
      </c>
      <c r="B20" s="187" t="s">
        <v>25</v>
      </c>
      <c r="C20" s="173">
        <f>SUM(C21:C23)</f>
        <v>3358</v>
      </c>
    </row>
    <row r="21" spans="1:3" ht="63">
      <c r="A21" s="186" t="s">
        <v>26</v>
      </c>
      <c r="B21" s="183" t="s">
        <v>27</v>
      </c>
      <c r="C21" s="182">
        <v>1191.5</v>
      </c>
    </row>
    <row r="22" spans="1:3" ht="78.75">
      <c r="A22" s="188" t="s">
        <v>28</v>
      </c>
      <c r="B22" s="183" t="s">
        <v>29</v>
      </c>
      <c r="C22" s="182">
        <v>18.100000000000001</v>
      </c>
    </row>
    <row r="23" spans="1:3" ht="63">
      <c r="A23" s="188" t="s">
        <v>30</v>
      </c>
      <c r="B23" s="183" t="s">
        <v>31</v>
      </c>
      <c r="C23" s="189">
        <v>2148.4</v>
      </c>
    </row>
    <row r="24" spans="1:3" ht="15.75">
      <c r="A24" s="179" t="s">
        <v>32</v>
      </c>
      <c r="B24" s="180" t="s">
        <v>33</v>
      </c>
      <c r="C24" s="176">
        <f>SUM(C25+C28+C30)</f>
        <v>20489.8</v>
      </c>
    </row>
    <row r="25" spans="1:3" ht="31.5">
      <c r="A25" s="176" t="s">
        <v>34</v>
      </c>
      <c r="B25" s="180" t="s">
        <v>35</v>
      </c>
      <c r="C25" s="176">
        <f>SUM(C26:C27)</f>
        <v>10695.8</v>
      </c>
    </row>
    <row r="26" spans="1:3" ht="31.5">
      <c r="A26" s="173" t="s">
        <v>36</v>
      </c>
      <c r="B26" s="190" t="s">
        <v>37</v>
      </c>
      <c r="C26" s="173">
        <f>10695.8/2</f>
        <v>5347.9</v>
      </c>
    </row>
    <row r="27" spans="1:3" ht="63">
      <c r="A27" s="173" t="s">
        <v>38</v>
      </c>
      <c r="B27" s="190" t="s">
        <v>39</v>
      </c>
      <c r="C27" s="173">
        <f>10695.8/2</f>
        <v>5347.9</v>
      </c>
    </row>
    <row r="28" spans="1:3" ht="15.75">
      <c r="A28" s="176" t="s">
        <v>40</v>
      </c>
      <c r="B28" s="180" t="s">
        <v>41</v>
      </c>
      <c r="C28" s="176">
        <f>SUM(C29)</f>
        <v>9639</v>
      </c>
    </row>
    <row r="29" spans="1:3" ht="15.75">
      <c r="A29" s="175" t="s">
        <v>42</v>
      </c>
      <c r="B29" s="181" t="s">
        <v>41</v>
      </c>
      <c r="C29" s="173">
        <v>9639</v>
      </c>
    </row>
    <row r="30" spans="1:3" ht="31.5">
      <c r="A30" s="176" t="s">
        <v>43</v>
      </c>
      <c r="B30" s="191" t="s">
        <v>44</v>
      </c>
      <c r="C30" s="176">
        <v>155</v>
      </c>
    </row>
    <row r="31" spans="1:3" ht="15.75">
      <c r="A31" s="179" t="s">
        <v>45</v>
      </c>
      <c r="B31" s="180" t="s">
        <v>46</v>
      </c>
      <c r="C31" s="176">
        <f>C32+C34</f>
        <v>383</v>
      </c>
    </row>
    <row r="32" spans="1:3" ht="15.75">
      <c r="A32" s="179" t="s">
        <v>47</v>
      </c>
      <c r="B32" s="180" t="s">
        <v>48</v>
      </c>
      <c r="C32" s="176">
        <f>C33</f>
        <v>71</v>
      </c>
    </row>
    <row r="33" spans="1:3" ht="47.25">
      <c r="A33" s="175" t="s">
        <v>49</v>
      </c>
      <c r="B33" s="190" t="s">
        <v>50</v>
      </c>
      <c r="C33" s="173">
        <v>71</v>
      </c>
    </row>
    <row r="34" spans="1:3" ht="15.75">
      <c r="A34" s="179" t="s">
        <v>51</v>
      </c>
      <c r="B34" s="180" t="s">
        <v>52</v>
      </c>
      <c r="C34" s="176">
        <f>C36+C35</f>
        <v>312</v>
      </c>
    </row>
    <row r="35" spans="1:3" ht="31.5">
      <c r="A35" s="175" t="s">
        <v>53</v>
      </c>
      <c r="B35" s="190" t="s">
        <v>54</v>
      </c>
      <c r="C35" s="173">
        <v>167</v>
      </c>
    </row>
    <row r="36" spans="1:3" ht="31.5">
      <c r="A36" s="175" t="s">
        <v>55</v>
      </c>
      <c r="B36" s="190" t="s">
        <v>56</v>
      </c>
      <c r="C36" s="173">
        <v>145</v>
      </c>
    </row>
    <row r="37" spans="1:3" ht="15.75">
      <c r="A37" s="179" t="s">
        <v>57</v>
      </c>
      <c r="B37" s="180" t="s">
        <v>58</v>
      </c>
      <c r="C37" s="176">
        <f>C38</f>
        <v>2294</v>
      </c>
    </row>
    <row r="38" spans="1:3" ht="31.5">
      <c r="A38" s="179" t="s">
        <v>59</v>
      </c>
      <c r="B38" s="180" t="s">
        <v>60</v>
      </c>
      <c r="C38" s="176">
        <f>C39</f>
        <v>2294</v>
      </c>
    </row>
    <row r="39" spans="1:3" ht="47.25">
      <c r="A39" s="175" t="s">
        <v>61</v>
      </c>
      <c r="B39" s="181" t="s">
        <v>62</v>
      </c>
      <c r="C39" s="173">
        <v>2294</v>
      </c>
    </row>
    <row r="40" spans="1:3" ht="31.5">
      <c r="A40" s="179" t="s">
        <v>63</v>
      </c>
      <c r="B40" s="192" t="s">
        <v>64</v>
      </c>
      <c r="C40" s="176">
        <f>C41</f>
        <v>30200</v>
      </c>
    </row>
    <row r="41" spans="1:3" ht="78.75">
      <c r="A41" s="179" t="s">
        <v>65</v>
      </c>
      <c r="B41" s="192" t="s">
        <v>66</v>
      </c>
      <c r="C41" s="176">
        <f>C42+C44</f>
        <v>30200</v>
      </c>
    </row>
    <row r="42" spans="1:3" ht="63">
      <c r="A42" s="179" t="s">
        <v>67</v>
      </c>
      <c r="B42" s="180" t="s">
        <v>68</v>
      </c>
      <c r="C42" s="176">
        <f>C43</f>
        <v>26900</v>
      </c>
    </row>
    <row r="43" spans="1:3" ht="63">
      <c r="A43" s="175" t="s">
        <v>69</v>
      </c>
      <c r="B43" s="190" t="s">
        <v>70</v>
      </c>
      <c r="C43" s="173">
        <v>26900</v>
      </c>
    </row>
    <row r="44" spans="1:3" ht="31.5">
      <c r="A44" s="179" t="s">
        <v>71</v>
      </c>
      <c r="B44" s="180" t="s">
        <v>72</v>
      </c>
      <c r="C44" s="176">
        <f>C45</f>
        <v>3300</v>
      </c>
    </row>
    <row r="45" spans="1:3" ht="31.5">
      <c r="A45" s="175" t="s">
        <v>73</v>
      </c>
      <c r="B45" s="190" t="s">
        <v>74</v>
      </c>
      <c r="C45" s="173">
        <v>3300</v>
      </c>
    </row>
    <row r="46" spans="1:3" ht="15.75">
      <c r="A46" s="179" t="s">
        <v>75</v>
      </c>
      <c r="B46" s="192" t="s">
        <v>76</v>
      </c>
      <c r="C46" s="176">
        <f>SUM(C47)</f>
        <v>7122.0999999999995</v>
      </c>
    </row>
    <row r="47" spans="1:3" ht="15.75">
      <c r="A47" s="179" t="s">
        <v>77</v>
      </c>
      <c r="B47" s="192" t="s">
        <v>78</v>
      </c>
      <c r="C47" s="176">
        <f>SUM(C48:C50)</f>
        <v>7122.0999999999995</v>
      </c>
    </row>
    <row r="48" spans="1:3" ht="31.5">
      <c r="A48" s="175" t="s">
        <v>79</v>
      </c>
      <c r="B48" s="181" t="s">
        <v>80</v>
      </c>
      <c r="C48" s="173">
        <v>386.3</v>
      </c>
    </row>
    <row r="49" spans="1:3" ht="15.75">
      <c r="A49" s="175" t="s">
        <v>81</v>
      </c>
      <c r="B49" s="181" t="s">
        <v>82</v>
      </c>
      <c r="C49" s="173">
        <v>10.4</v>
      </c>
    </row>
    <row r="50" spans="1:3" ht="15.75">
      <c r="A50" s="175" t="s">
        <v>83</v>
      </c>
      <c r="B50" s="181" t="s">
        <v>84</v>
      </c>
      <c r="C50" s="173">
        <v>6725.4</v>
      </c>
    </row>
    <row r="51" spans="1:3" ht="31.5">
      <c r="A51" s="179" t="s">
        <v>85</v>
      </c>
      <c r="B51" s="192" t="s">
        <v>86</v>
      </c>
      <c r="C51" s="176">
        <f>C53</f>
        <v>320</v>
      </c>
    </row>
    <row r="52" spans="1:3" ht="15.75">
      <c r="A52" s="179" t="s">
        <v>87</v>
      </c>
      <c r="B52" s="192" t="s">
        <v>88</v>
      </c>
      <c r="C52" s="176">
        <f>C53</f>
        <v>320</v>
      </c>
    </row>
    <row r="53" spans="1:3" ht="31.5">
      <c r="A53" s="175" t="s">
        <v>89</v>
      </c>
      <c r="B53" s="181" t="s">
        <v>90</v>
      </c>
      <c r="C53" s="173">
        <v>320</v>
      </c>
    </row>
    <row r="54" spans="1:3" ht="31.5">
      <c r="A54" s="179" t="s">
        <v>91</v>
      </c>
      <c r="B54" s="192" t="s">
        <v>92</v>
      </c>
      <c r="C54" s="176">
        <f>SUM(C55+C57)</f>
        <v>650</v>
      </c>
    </row>
    <row r="55" spans="1:3" ht="78.75">
      <c r="A55" s="179" t="s">
        <v>93</v>
      </c>
      <c r="B55" s="192" t="s">
        <v>94</v>
      </c>
      <c r="C55" s="176">
        <f>C56</f>
        <v>500</v>
      </c>
    </row>
    <row r="56" spans="1:3" ht="78.75">
      <c r="A56" s="175" t="s">
        <v>95</v>
      </c>
      <c r="B56" s="181" t="s">
        <v>850</v>
      </c>
      <c r="C56" s="173">
        <v>500</v>
      </c>
    </row>
    <row r="57" spans="1:3" ht="31.5">
      <c r="A57" s="179" t="s">
        <v>96</v>
      </c>
      <c r="B57" s="192" t="s">
        <v>97</v>
      </c>
      <c r="C57" s="176">
        <f>SUM(C58)</f>
        <v>150</v>
      </c>
    </row>
    <row r="58" spans="1:3" ht="47.25">
      <c r="A58" s="175" t="s">
        <v>98</v>
      </c>
      <c r="B58" s="181" t="s">
        <v>99</v>
      </c>
      <c r="C58" s="173">
        <v>150</v>
      </c>
    </row>
    <row r="59" spans="1:3" ht="15.75">
      <c r="A59" s="179" t="s">
        <v>100</v>
      </c>
      <c r="B59" s="192" t="s">
        <v>101</v>
      </c>
      <c r="C59" s="176">
        <f>C60+C63+C64+C65+C68+C69+C71+C79+C74+C77+C75</f>
        <v>2875.5</v>
      </c>
    </row>
    <row r="60" spans="1:3" ht="31.5">
      <c r="A60" s="179" t="s">
        <v>102</v>
      </c>
      <c r="B60" s="192" t="s">
        <v>103</v>
      </c>
      <c r="C60" s="176">
        <f>C61+C62</f>
        <v>28</v>
      </c>
    </row>
    <row r="61" spans="1:3" ht="63">
      <c r="A61" s="175" t="s">
        <v>104</v>
      </c>
      <c r="B61" s="181" t="s">
        <v>105</v>
      </c>
      <c r="C61" s="173">
        <v>24.4</v>
      </c>
    </row>
    <row r="62" spans="1:3" ht="47.25">
      <c r="A62" s="175" t="s">
        <v>106</v>
      </c>
      <c r="B62" s="181" t="s">
        <v>851</v>
      </c>
      <c r="C62" s="173">
        <v>3.6</v>
      </c>
    </row>
    <row r="63" spans="1:3" ht="63">
      <c r="A63" s="179" t="s">
        <v>107</v>
      </c>
      <c r="B63" s="192" t="s">
        <v>108</v>
      </c>
      <c r="C63" s="176">
        <v>0</v>
      </c>
    </row>
    <row r="64" spans="1:3" ht="63">
      <c r="A64" s="179" t="s">
        <v>109</v>
      </c>
      <c r="B64" s="192" t="s">
        <v>110</v>
      </c>
      <c r="C64" s="176">
        <v>0</v>
      </c>
    </row>
    <row r="65" spans="1:3" ht="94.5">
      <c r="A65" s="179" t="s">
        <v>111</v>
      </c>
      <c r="B65" s="192" t="s">
        <v>112</v>
      </c>
      <c r="C65" s="176">
        <f>C66+C67</f>
        <v>80</v>
      </c>
    </row>
    <row r="66" spans="1:3" ht="31.5">
      <c r="A66" s="175" t="s">
        <v>113</v>
      </c>
      <c r="B66" s="181" t="s">
        <v>114</v>
      </c>
      <c r="C66" s="173">
        <v>50</v>
      </c>
    </row>
    <row r="67" spans="1:3" ht="15.75">
      <c r="A67" s="175" t="s">
        <v>115</v>
      </c>
      <c r="B67" s="181" t="s">
        <v>116</v>
      </c>
      <c r="C67" s="173">
        <v>30</v>
      </c>
    </row>
    <row r="68" spans="1:3" ht="47.25">
      <c r="A68" s="179" t="s">
        <v>117</v>
      </c>
      <c r="B68" s="192" t="s">
        <v>118</v>
      </c>
      <c r="C68" s="176">
        <v>2000</v>
      </c>
    </row>
    <row r="69" spans="1:3" ht="31.5">
      <c r="A69" s="179" t="s">
        <v>119</v>
      </c>
      <c r="B69" s="192" t="s">
        <v>120</v>
      </c>
      <c r="C69" s="176">
        <f>C70</f>
        <v>0</v>
      </c>
    </row>
    <row r="70" spans="1:3" ht="31.5">
      <c r="A70" s="175" t="s">
        <v>121</v>
      </c>
      <c r="B70" s="181" t="s">
        <v>122</v>
      </c>
      <c r="C70" s="173">
        <v>0</v>
      </c>
    </row>
    <row r="71" spans="1:3" ht="63">
      <c r="A71" s="179" t="s">
        <v>123</v>
      </c>
      <c r="B71" s="192" t="s">
        <v>852</v>
      </c>
      <c r="C71" s="176">
        <v>0</v>
      </c>
    </row>
    <row r="72" spans="1:3" ht="63">
      <c r="A72" s="175" t="s">
        <v>124</v>
      </c>
      <c r="B72" s="181" t="s">
        <v>125</v>
      </c>
      <c r="C72" s="173">
        <v>0</v>
      </c>
    </row>
    <row r="73" spans="1:3" ht="31.5">
      <c r="A73" s="179" t="s">
        <v>126</v>
      </c>
      <c r="B73" s="192" t="s">
        <v>127</v>
      </c>
      <c r="C73" s="176">
        <f>C74</f>
        <v>0</v>
      </c>
    </row>
    <row r="74" spans="1:3" ht="31.5">
      <c r="A74" s="175" t="s">
        <v>128</v>
      </c>
      <c r="B74" s="181" t="s">
        <v>129</v>
      </c>
      <c r="C74" s="173">
        <v>0</v>
      </c>
    </row>
    <row r="75" spans="1:3" ht="31.5">
      <c r="A75" s="179" t="s">
        <v>126</v>
      </c>
      <c r="B75" s="192" t="s">
        <v>127</v>
      </c>
      <c r="C75" s="176">
        <f>C76</f>
        <v>5</v>
      </c>
    </row>
    <row r="76" spans="1:3" ht="31.5">
      <c r="A76" s="175" t="s">
        <v>128</v>
      </c>
      <c r="B76" s="181" t="s">
        <v>129</v>
      </c>
      <c r="C76" s="173">
        <v>5</v>
      </c>
    </row>
    <row r="77" spans="1:3" ht="63">
      <c r="A77" s="179" t="s">
        <v>130</v>
      </c>
      <c r="B77" s="192" t="s">
        <v>131</v>
      </c>
      <c r="C77" s="176">
        <v>215</v>
      </c>
    </row>
    <row r="78" spans="1:3" ht="31.5">
      <c r="A78" s="179" t="s">
        <v>132</v>
      </c>
      <c r="B78" s="192" t="s">
        <v>133</v>
      </c>
      <c r="C78" s="176">
        <f>C79</f>
        <v>547.5</v>
      </c>
    </row>
    <row r="79" spans="1:3" ht="31.5">
      <c r="A79" s="175" t="s">
        <v>134</v>
      </c>
      <c r="B79" s="181" t="s">
        <v>135</v>
      </c>
      <c r="C79" s="173">
        <v>547.5</v>
      </c>
    </row>
    <row r="80" spans="1:3" ht="15.75">
      <c r="A80" s="176" t="s">
        <v>136</v>
      </c>
      <c r="B80" s="192" t="s">
        <v>137</v>
      </c>
      <c r="C80" s="176">
        <f>C81</f>
        <v>0</v>
      </c>
    </row>
    <row r="81" spans="1:4" ht="15.75">
      <c r="A81" s="176" t="s">
        <v>138</v>
      </c>
      <c r="B81" s="192" t="s">
        <v>139</v>
      </c>
      <c r="C81" s="176">
        <f>C82</f>
        <v>0</v>
      </c>
    </row>
    <row r="82" spans="1:4" ht="15.75">
      <c r="A82" s="173" t="s">
        <v>140</v>
      </c>
      <c r="B82" s="181" t="s">
        <v>141</v>
      </c>
      <c r="C82" s="173">
        <v>0</v>
      </c>
    </row>
    <row r="83" spans="1:4" ht="15.75">
      <c r="A83" s="179" t="s">
        <v>142</v>
      </c>
      <c r="B83" s="180" t="s">
        <v>143</v>
      </c>
      <c r="C83" s="176">
        <f>C84</f>
        <v>324311.09999999992</v>
      </c>
    </row>
    <row r="84" spans="1:4" ht="31.5">
      <c r="A84" s="179" t="s">
        <v>144</v>
      </c>
      <c r="B84" s="180" t="s">
        <v>145</v>
      </c>
      <c r="C84" s="176">
        <f>C85+C90+C112+C132</f>
        <v>324311.09999999992</v>
      </c>
    </row>
    <row r="85" spans="1:4" ht="15.75">
      <c r="A85" s="179" t="s">
        <v>146</v>
      </c>
      <c r="B85" s="193" t="s">
        <v>147</v>
      </c>
      <c r="C85" s="176">
        <f>C86+C89</f>
        <v>105360</v>
      </c>
    </row>
    <row r="86" spans="1:4" ht="31.5">
      <c r="A86" s="179" t="s">
        <v>148</v>
      </c>
      <c r="B86" s="180" t="s">
        <v>149</v>
      </c>
      <c r="C86" s="176">
        <f>SUM(C87+C88)</f>
        <v>105360</v>
      </c>
    </row>
    <row r="87" spans="1:4" ht="94.5">
      <c r="A87" s="182" t="s">
        <v>148</v>
      </c>
      <c r="B87" s="190" t="s">
        <v>150</v>
      </c>
      <c r="C87" s="173">
        <v>104300</v>
      </c>
    </row>
    <row r="88" spans="1:4" ht="94.5">
      <c r="A88" s="182" t="s">
        <v>148</v>
      </c>
      <c r="B88" s="190" t="s">
        <v>151</v>
      </c>
      <c r="C88" s="173">
        <v>1060</v>
      </c>
    </row>
    <row r="89" spans="1:4" ht="78.75">
      <c r="A89" s="179" t="s">
        <v>152</v>
      </c>
      <c r="B89" s="194" t="s">
        <v>153</v>
      </c>
      <c r="C89" s="176">
        <v>0</v>
      </c>
    </row>
    <row r="90" spans="1:4" ht="31.5">
      <c r="A90" s="179" t="s">
        <v>154</v>
      </c>
      <c r="B90" s="180" t="s">
        <v>155</v>
      </c>
      <c r="C90" s="176">
        <f>C91+C93+C95</f>
        <v>47243.8</v>
      </c>
    </row>
    <row r="91" spans="1:4" ht="15.75">
      <c r="A91" s="195" t="s">
        <v>853</v>
      </c>
      <c r="B91" s="180" t="s">
        <v>854</v>
      </c>
      <c r="C91" s="176">
        <f>SUM(C92)</f>
        <v>3.5</v>
      </c>
    </row>
    <row r="92" spans="1:4" s="196" customFormat="1" ht="15.75">
      <c r="A92" s="188" t="s">
        <v>855</v>
      </c>
      <c r="B92" s="190" t="s">
        <v>856</v>
      </c>
      <c r="C92" s="173">
        <v>3.5</v>
      </c>
      <c r="D92" s="196" t="s">
        <v>857</v>
      </c>
    </row>
    <row r="93" spans="1:4" ht="47.25">
      <c r="A93" s="195" t="s">
        <v>858</v>
      </c>
      <c r="B93" s="180" t="s">
        <v>859</v>
      </c>
      <c r="C93" s="176">
        <f>SUM(C94)</f>
        <v>1406.9</v>
      </c>
    </row>
    <row r="94" spans="1:4" s="196" customFormat="1" ht="47.25">
      <c r="A94" s="188" t="s">
        <v>860</v>
      </c>
      <c r="B94" s="190" t="s">
        <v>861</v>
      </c>
      <c r="C94" s="173">
        <v>1406.9</v>
      </c>
      <c r="D94" s="196" t="s">
        <v>862</v>
      </c>
    </row>
    <row r="95" spans="1:4" ht="15.75">
      <c r="A95" s="197" t="s">
        <v>156</v>
      </c>
      <c r="B95" s="190" t="s">
        <v>157</v>
      </c>
      <c r="C95" s="173">
        <f>SUM(C97+C98+C99+C100+C103+C104+C105+C106+C107+C108+C109+C110+C111)</f>
        <v>45833.4</v>
      </c>
    </row>
    <row r="96" spans="1:4" ht="15.75">
      <c r="A96" s="198"/>
      <c r="B96" s="190" t="s">
        <v>158</v>
      </c>
      <c r="C96" s="173"/>
    </row>
    <row r="97" spans="1:4" ht="141.75">
      <c r="A97" s="198"/>
      <c r="B97" s="190" t="s">
        <v>159</v>
      </c>
      <c r="C97" s="173">
        <v>18292</v>
      </c>
    </row>
    <row r="98" spans="1:4" ht="63">
      <c r="A98" s="198"/>
      <c r="B98" s="181" t="s">
        <v>160</v>
      </c>
      <c r="C98" s="173">
        <v>177.3</v>
      </c>
    </row>
    <row r="99" spans="1:4" ht="94.5">
      <c r="A99" s="198"/>
      <c r="B99" s="199" t="s">
        <v>909</v>
      </c>
      <c r="C99" s="188">
        <v>1303.8</v>
      </c>
    </row>
    <row r="100" spans="1:4" ht="78.75">
      <c r="A100" s="198"/>
      <c r="B100" s="200" t="s">
        <v>863</v>
      </c>
      <c r="C100" s="175">
        <f>SUM(C101:C102)</f>
        <v>72</v>
      </c>
    </row>
    <row r="101" spans="1:4" s="203" customFormat="1" ht="94.5">
      <c r="A101" s="198"/>
      <c r="B101" s="201" t="s">
        <v>864</v>
      </c>
      <c r="C101" s="202">
        <v>32</v>
      </c>
      <c r="D101" s="203" t="s">
        <v>865</v>
      </c>
    </row>
    <row r="102" spans="1:4" s="203" customFormat="1" ht="94.5">
      <c r="A102" s="198"/>
      <c r="B102" s="204" t="s">
        <v>908</v>
      </c>
      <c r="C102" s="205">
        <v>40</v>
      </c>
    </row>
    <row r="103" spans="1:4" ht="78.75">
      <c r="A103" s="198"/>
      <c r="B103" s="181" t="s">
        <v>161</v>
      </c>
      <c r="C103" s="173">
        <v>1293.5999999999999</v>
      </c>
    </row>
    <row r="104" spans="1:4" ht="78.75">
      <c r="A104" s="198"/>
      <c r="B104" s="181" t="s">
        <v>162</v>
      </c>
      <c r="C104" s="173">
        <v>310</v>
      </c>
    </row>
    <row r="105" spans="1:4" ht="78.75">
      <c r="A105" s="198"/>
      <c r="B105" s="181" t="s">
        <v>163</v>
      </c>
      <c r="C105" s="173">
        <f>3907.3-814.9</f>
        <v>3092.4</v>
      </c>
    </row>
    <row r="106" spans="1:4" ht="94.5">
      <c r="A106" s="198"/>
      <c r="B106" s="181" t="s">
        <v>164</v>
      </c>
      <c r="C106" s="173">
        <v>488.7</v>
      </c>
    </row>
    <row r="107" spans="1:4" ht="94.5">
      <c r="A107" s="198"/>
      <c r="B107" s="181" t="s">
        <v>866</v>
      </c>
      <c r="C107" s="173">
        <v>20000</v>
      </c>
      <c r="D107" s="167" t="s">
        <v>867</v>
      </c>
    </row>
    <row r="108" spans="1:4" ht="78.75">
      <c r="A108" s="198"/>
      <c r="B108" s="181" t="s">
        <v>868</v>
      </c>
      <c r="C108" s="173">
        <v>111.2</v>
      </c>
      <c r="D108" s="167" t="s">
        <v>834</v>
      </c>
    </row>
    <row r="109" spans="1:4" ht="110.25">
      <c r="A109" s="198"/>
      <c r="B109" s="181" t="s">
        <v>869</v>
      </c>
      <c r="C109" s="173">
        <v>191.9</v>
      </c>
      <c r="D109" s="167" t="s">
        <v>870</v>
      </c>
    </row>
    <row r="110" spans="1:4" ht="78.75">
      <c r="A110" s="198"/>
      <c r="B110" s="181" t="s">
        <v>871</v>
      </c>
      <c r="C110" s="173">
        <v>0.5</v>
      </c>
      <c r="D110" s="167" t="s">
        <v>819</v>
      </c>
    </row>
    <row r="111" spans="1:4" ht="63">
      <c r="A111" s="206"/>
      <c r="B111" s="181" t="s">
        <v>872</v>
      </c>
      <c r="C111" s="173">
        <v>500</v>
      </c>
      <c r="D111" s="167" t="s">
        <v>873</v>
      </c>
    </row>
    <row r="112" spans="1:4" ht="15.75">
      <c r="A112" s="179" t="s">
        <v>165</v>
      </c>
      <c r="B112" s="192" t="s">
        <v>166</v>
      </c>
      <c r="C112" s="176">
        <f>C130+C113</f>
        <v>153786.49999999997</v>
      </c>
    </row>
    <row r="113" spans="1:4" ht="31.5">
      <c r="A113" s="179" t="s">
        <v>167</v>
      </c>
      <c r="B113" s="192" t="s">
        <v>168</v>
      </c>
      <c r="C113" s="176">
        <f>C114</f>
        <v>153084.69999999998</v>
      </c>
    </row>
    <row r="114" spans="1:4" ht="31.5">
      <c r="A114" s="197" t="s">
        <v>169</v>
      </c>
      <c r="B114" s="181" t="s">
        <v>170</v>
      </c>
      <c r="C114" s="173">
        <f>SUM(C116+C117+C118+C119+C120+C122+C123+C126+C127+C128+C129)</f>
        <v>153084.69999999998</v>
      </c>
    </row>
    <row r="115" spans="1:4" ht="15.75">
      <c r="A115" s="198"/>
      <c r="B115" s="181" t="s">
        <v>171</v>
      </c>
      <c r="C115" s="173"/>
    </row>
    <row r="116" spans="1:4" ht="110.25">
      <c r="A116" s="198"/>
      <c r="B116" s="199" t="s">
        <v>910</v>
      </c>
      <c r="C116" s="175">
        <v>79753.600000000006</v>
      </c>
    </row>
    <row r="117" spans="1:4" ht="78.75">
      <c r="A117" s="198"/>
      <c r="B117" s="181" t="s">
        <v>172</v>
      </c>
      <c r="C117" s="173">
        <f>58518.6-2198.6</f>
        <v>56320</v>
      </c>
      <c r="D117" s="167" t="s">
        <v>829</v>
      </c>
    </row>
    <row r="118" spans="1:4" ht="110.25">
      <c r="A118" s="198"/>
      <c r="B118" s="181" t="s">
        <v>874</v>
      </c>
      <c r="C118" s="173">
        <v>4932.5</v>
      </c>
    </row>
    <row r="119" spans="1:4" ht="110.25">
      <c r="A119" s="198"/>
      <c r="B119" s="181" t="s">
        <v>875</v>
      </c>
      <c r="C119" s="173">
        <v>1507.8</v>
      </c>
    </row>
    <row r="120" spans="1:4" ht="110.25">
      <c r="A120" s="198"/>
      <c r="B120" s="181" t="s">
        <v>173</v>
      </c>
      <c r="C120" s="173">
        <v>1752.9</v>
      </c>
    </row>
    <row r="121" spans="1:4" ht="126">
      <c r="A121" s="198"/>
      <c r="B121" s="181" t="s">
        <v>174</v>
      </c>
      <c r="C121" s="173">
        <v>0</v>
      </c>
    </row>
    <row r="122" spans="1:4" ht="110.25">
      <c r="A122" s="198"/>
      <c r="B122" s="181" t="s">
        <v>175</v>
      </c>
      <c r="C122" s="173">
        <v>1281.4000000000001</v>
      </c>
    </row>
    <row r="123" spans="1:4" ht="47.25">
      <c r="A123" s="198"/>
      <c r="B123" s="181" t="s">
        <v>176</v>
      </c>
      <c r="C123" s="173">
        <f>SUM(C124:C125)</f>
        <v>3148.5</v>
      </c>
    </row>
    <row r="124" spans="1:4" ht="31.5">
      <c r="A124" s="198"/>
      <c r="B124" s="204" t="s">
        <v>876</v>
      </c>
      <c r="C124" s="205">
        <v>2510</v>
      </c>
    </row>
    <row r="125" spans="1:4" ht="31.5">
      <c r="A125" s="198"/>
      <c r="B125" s="204" t="s">
        <v>877</v>
      </c>
      <c r="C125" s="205">
        <v>638.5</v>
      </c>
    </row>
    <row r="126" spans="1:4" ht="126">
      <c r="A126" s="198"/>
      <c r="B126" s="181" t="s">
        <v>177</v>
      </c>
      <c r="C126" s="173">
        <v>263.3</v>
      </c>
    </row>
    <row r="127" spans="1:4" ht="126">
      <c r="A127" s="198"/>
      <c r="B127" s="181" t="s">
        <v>178</v>
      </c>
      <c r="C127" s="173">
        <v>886.5</v>
      </c>
    </row>
    <row r="128" spans="1:4" ht="47.25">
      <c r="A128" s="198"/>
      <c r="B128" s="181" t="s">
        <v>179</v>
      </c>
      <c r="C128" s="173">
        <v>1106.2</v>
      </c>
    </row>
    <row r="129" spans="1:4" ht="47.25">
      <c r="A129" s="206"/>
      <c r="B129" s="181" t="s">
        <v>878</v>
      </c>
      <c r="C129" s="173">
        <v>2132</v>
      </c>
      <c r="D129" s="167" t="s">
        <v>879</v>
      </c>
    </row>
    <row r="130" spans="1:4" ht="31.5">
      <c r="A130" s="179" t="s">
        <v>180</v>
      </c>
      <c r="B130" s="192" t="s">
        <v>181</v>
      </c>
      <c r="C130" s="176">
        <f>C131</f>
        <v>701.8</v>
      </c>
    </row>
    <row r="131" spans="1:4" ht="31.5">
      <c r="A131" s="175" t="s">
        <v>182</v>
      </c>
      <c r="B131" s="181" t="s">
        <v>183</v>
      </c>
      <c r="C131" s="173">
        <v>701.8</v>
      </c>
    </row>
    <row r="132" spans="1:4" ht="15.75">
      <c r="A132" s="179" t="s">
        <v>184</v>
      </c>
      <c r="B132" s="192" t="s">
        <v>185</v>
      </c>
      <c r="C132" s="176">
        <f>SUM(C133+C135)</f>
        <v>17920.8</v>
      </c>
    </row>
    <row r="133" spans="1:4" ht="47.25">
      <c r="A133" s="207" t="s">
        <v>880</v>
      </c>
      <c r="B133" s="208" t="s">
        <v>881</v>
      </c>
      <c r="C133" s="176">
        <f>SUM(C134)</f>
        <v>5000</v>
      </c>
    </row>
    <row r="134" spans="1:4" s="196" customFormat="1" ht="63">
      <c r="A134" s="209" t="s">
        <v>882</v>
      </c>
      <c r="B134" s="210" t="s">
        <v>883</v>
      </c>
      <c r="C134" s="173">
        <v>5000</v>
      </c>
      <c r="D134" s="196" t="s">
        <v>884</v>
      </c>
    </row>
    <row r="135" spans="1:4" ht="15.75">
      <c r="A135" s="179" t="s">
        <v>186</v>
      </c>
      <c r="B135" s="192" t="s">
        <v>187</v>
      </c>
      <c r="C135" s="176">
        <f>SUM(C136:C139)</f>
        <v>12920.8</v>
      </c>
    </row>
    <row r="136" spans="1:4" ht="110.25">
      <c r="A136" s="197" t="s">
        <v>188</v>
      </c>
      <c r="B136" s="210" t="s">
        <v>189</v>
      </c>
      <c r="C136" s="211">
        <v>9227.5</v>
      </c>
    </row>
    <row r="137" spans="1:4" ht="31.5">
      <c r="A137" s="198"/>
      <c r="B137" s="210" t="s">
        <v>190</v>
      </c>
      <c r="C137" s="211">
        <f>5000-5000</f>
        <v>0</v>
      </c>
    </row>
    <row r="138" spans="1:4" ht="126">
      <c r="A138" s="198"/>
      <c r="B138" s="210" t="s">
        <v>885</v>
      </c>
      <c r="C138" s="211">
        <v>1693.3</v>
      </c>
    </row>
    <row r="139" spans="1:4" ht="47.25">
      <c r="A139" s="206"/>
      <c r="B139" s="210" t="s">
        <v>886</v>
      </c>
      <c r="C139" s="211">
        <v>2000</v>
      </c>
      <c r="D139" s="167" t="s">
        <v>887</v>
      </c>
    </row>
    <row r="140" spans="1:4" ht="15.75">
      <c r="A140" s="175"/>
      <c r="B140" s="180" t="s">
        <v>191</v>
      </c>
      <c r="C140" s="176">
        <f>SUM(C83+C12)</f>
        <v>609154.49999999988</v>
      </c>
    </row>
  </sheetData>
  <mergeCells count="6">
    <mergeCell ref="A136:A139"/>
    <mergeCell ref="A6:C6"/>
    <mergeCell ref="A7:C7"/>
    <mergeCell ref="A8:C8"/>
    <mergeCell ref="A95:A111"/>
    <mergeCell ref="A114:A129"/>
  </mergeCells>
  <pageMargins left="0.39370078740157483" right="0.39370078740157483" top="1.1811023622047245" bottom="0.3937007874015748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="60" zoomScaleNormal="100" workbookViewId="0">
      <selection activeCell="A7" sqref="A7:D7"/>
    </sheetView>
  </sheetViews>
  <sheetFormatPr defaultRowHeight="15"/>
  <cols>
    <col min="1" max="1" width="69.5703125" customWidth="1"/>
    <col min="2" max="2" width="5.7109375" customWidth="1"/>
    <col min="3" max="3" width="6.140625" customWidth="1"/>
    <col min="4" max="4" width="13.85546875" customWidth="1"/>
  </cols>
  <sheetData>
    <row r="1" spans="1:4" ht="18.75">
      <c r="A1" s="12"/>
      <c r="B1" s="168" t="s">
        <v>912</v>
      </c>
      <c r="C1" s="12"/>
    </row>
    <row r="2" spans="1:4" ht="18.75">
      <c r="A2" s="12"/>
      <c r="B2" s="168" t="s">
        <v>0</v>
      </c>
      <c r="C2" s="12"/>
    </row>
    <row r="3" spans="1:4" ht="18.75">
      <c r="A3" s="12"/>
      <c r="B3" s="168" t="s">
        <v>913</v>
      </c>
      <c r="C3" s="12"/>
    </row>
    <row r="4" spans="1:4" ht="15.75">
      <c r="A4" s="12"/>
      <c r="B4" s="12"/>
      <c r="C4" s="12"/>
    </row>
    <row r="5" spans="1:4" ht="16.5">
      <c r="A5" s="152" t="s">
        <v>805</v>
      </c>
      <c r="B5" s="152"/>
      <c r="C5" s="152"/>
      <c r="D5" s="152"/>
    </row>
    <row r="6" spans="1:4" ht="16.5">
      <c r="A6" s="152" t="s">
        <v>806</v>
      </c>
      <c r="B6" s="152"/>
      <c r="C6" s="152"/>
      <c r="D6" s="152"/>
    </row>
    <row r="7" spans="1:4" ht="16.5">
      <c r="A7" s="152" t="s">
        <v>807</v>
      </c>
      <c r="B7" s="152"/>
      <c r="C7" s="152"/>
      <c r="D7" s="152"/>
    </row>
    <row r="8" spans="1:4" ht="15.75">
      <c r="A8" s="153"/>
      <c r="B8" s="154"/>
      <c r="C8" s="154"/>
      <c r="D8" s="154"/>
    </row>
    <row r="9" spans="1:4" ht="15.75">
      <c r="B9" s="113"/>
      <c r="C9" s="113"/>
      <c r="D9" s="114" t="s">
        <v>4</v>
      </c>
    </row>
    <row r="10" spans="1:4" ht="31.5">
      <c r="A10" s="115" t="s">
        <v>808</v>
      </c>
      <c r="B10" s="115" t="s">
        <v>809</v>
      </c>
      <c r="C10" s="115" t="s">
        <v>810</v>
      </c>
      <c r="D10" s="78" t="s">
        <v>7</v>
      </c>
    </row>
    <row r="11" spans="1:4" ht="15.75">
      <c r="A11" s="116">
        <v>1</v>
      </c>
      <c r="B11" s="116">
        <v>2</v>
      </c>
      <c r="C11" s="116">
        <v>3</v>
      </c>
      <c r="D11" s="78">
        <v>4</v>
      </c>
    </row>
    <row r="12" spans="1:4" ht="15.75">
      <c r="A12" s="50" t="s">
        <v>201</v>
      </c>
      <c r="B12" s="25" t="s">
        <v>202</v>
      </c>
      <c r="C12" s="117"/>
      <c r="D12" s="118">
        <f>D13+D14+D15+D16+D18</f>
        <v>104252.5</v>
      </c>
    </row>
    <row r="13" spans="1:4" ht="31.5">
      <c r="A13" s="33" t="s">
        <v>663</v>
      </c>
      <c r="B13" s="21" t="s">
        <v>202</v>
      </c>
      <c r="C13" s="21" t="s">
        <v>297</v>
      </c>
      <c r="D13" s="28">
        <f>'ПРил.№4 Рд,пр, ЦС,ВР'!F11</f>
        <v>4188.8</v>
      </c>
    </row>
    <row r="14" spans="1:4" ht="47.25">
      <c r="A14" s="33" t="s">
        <v>666</v>
      </c>
      <c r="B14" s="21" t="s">
        <v>202</v>
      </c>
      <c r="C14" s="21" t="s">
        <v>299</v>
      </c>
      <c r="D14" s="28">
        <f>'ПРил.№4 Рд,пр, ЦС,ВР'!F19</f>
        <v>1138.7</v>
      </c>
    </row>
    <row r="15" spans="1:4" ht="47.25">
      <c r="A15" s="26" t="s">
        <v>233</v>
      </c>
      <c r="B15" s="21" t="s">
        <v>202</v>
      </c>
      <c r="C15" s="21" t="s">
        <v>234</v>
      </c>
      <c r="D15" s="28">
        <f>'ПРил.№4 Рд,пр, ЦС,ВР'!F29</f>
        <v>66573.899999999994</v>
      </c>
    </row>
    <row r="16" spans="1:4" ht="31.5">
      <c r="A16" s="26" t="s">
        <v>203</v>
      </c>
      <c r="B16" s="21" t="s">
        <v>202</v>
      </c>
      <c r="C16" s="21" t="s">
        <v>204</v>
      </c>
      <c r="D16" s="28">
        <f>'ПРил.№4 Рд,пр, ЦС,ВР'!F49</f>
        <v>16878.660000000003</v>
      </c>
    </row>
    <row r="17" spans="1:4" ht="15.75" hidden="1">
      <c r="A17" s="26" t="s">
        <v>811</v>
      </c>
      <c r="B17" s="21" t="s">
        <v>202</v>
      </c>
      <c r="C17" s="21" t="s">
        <v>578</v>
      </c>
      <c r="D17" s="28">
        <v>0</v>
      </c>
    </row>
    <row r="18" spans="1:4" ht="15.75">
      <c r="A18" s="119" t="s">
        <v>223</v>
      </c>
      <c r="B18" s="21" t="s">
        <v>202</v>
      </c>
      <c r="C18" s="21" t="s">
        <v>224</v>
      </c>
      <c r="D18" s="28">
        <f>'ПРил.№4 Рд,пр, ЦС,ВР'!F67</f>
        <v>15472.439999999999</v>
      </c>
    </row>
    <row r="19" spans="1:4" ht="15.75" hidden="1">
      <c r="A19" s="20" t="s">
        <v>296</v>
      </c>
      <c r="B19" s="25" t="s">
        <v>297</v>
      </c>
      <c r="C19" s="21"/>
      <c r="D19" s="47">
        <f>D20</f>
        <v>0</v>
      </c>
    </row>
    <row r="20" spans="1:4" ht="15.75" hidden="1">
      <c r="A20" s="26" t="s">
        <v>302</v>
      </c>
      <c r="B20" s="21" t="s">
        <v>297</v>
      </c>
      <c r="C20" s="21" t="s">
        <v>303</v>
      </c>
      <c r="D20" s="28">
        <v>0</v>
      </c>
    </row>
    <row r="21" spans="1:4" ht="31.5">
      <c r="A21" s="37" t="s">
        <v>306</v>
      </c>
      <c r="B21" s="25" t="s">
        <v>299</v>
      </c>
      <c r="C21" s="25"/>
      <c r="D21" s="47">
        <f>D22</f>
        <v>7209.4</v>
      </c>
    </row>
    <row r="22" spans="1:4" ht="31.5">
      <c r="A22" s="33" t="s">
        <v>307</v>
      </c>
      <c r="B22" s="21" t="s">
        <v>299</v>
      </c>
      <c r="C22" s="21" t="s">
        <v>303</v>
      </c>
      <c r="D22" s="28">
        <f>'ПРил.№4 Рд,пр, ЦС,ВР'!F149</f>
        <v>7209.4</v>
      </c>
    </row>
    <row r="23" spans="1:4" ht="15.75">
      <c r="A23" s="50" t="s">
        <v>316</v>
      </c>
      <c r="B23" s="25" t="s">
        <v>234</v>
      </c>
      <c r="C23" s="25"/>
      <c r="D23" s="47">
        <f>D24+D25+D26+D27</f>
        <v>19923.2</v>
      </c>
    </row>
    <row r="24" spans="1:4" ht="15.75">
      <c r="A24" s="120" t="s">
        <v>317</v>
      </c>
      <c r="B24" s="21" t="s">
        <v>234</v>
      </c>
      <c r="C24" s="21" t="s">
        <v>318</v>
      </c>
      <c r="D24" s="28">
        <f>'ПРил.№4 Рд,пр, ЦС,ВР'!F170</f>
        <v>310</v>
      </c>
    </row>
    <row r="25" spans="1:4" ht="15.75">
      <c r="A25" s="119" t="s">
        <v>592</v>
      </c>
      <c r="B25" s="21" t="s">
        <v>234</v>
      </c>
      <c r="C25" s="21" t="s">
        <v>383</v>
      </c>
      <c r="D25" s="28">
        <f>'ПРил.№4 Рд,пр, ЦС,ВР'!F176</f>
        <v>3207.7</v>
      </c>
    </row>
    <row r="26" spans="1:4" ht="15.75">
      <c r="A26" s="119" t="s">
        <v>595</v>
      </c>
      <c r="B26" s="21" t="s">
        <v>234</v>
      </c>
      <c r="C26" s="21" t="s">
        <v>303</v>
      </c>
      <c r="D26" s="28">
        <f>'ПРил.№4 Рд,пр, ЦС,ВР'!F182</f>
        <v>15124.1</v>
      </c>
    </row>
    <row r="27" spans="1:4" ht="15.75">
      <c r="A27" s="121" t="s">
        <v>321</v>
      </c>
      <c r="B27" s="21" t="s">
        <v>234</v>
      </c>
      <c r="C27" s="21" t="s">
        <v>322</v>
      </c>
      <c r="D27" s="28">
        <f>'ПРил.№4 Рд,пр, ЦС,ВР'!F189</f>
        <v>1281.3999999999999</v>
      </c>
    </row>
    <row r="28" spans="1:4" ht="15.75">
      <c r="A28" s="50" t="s">
        <v>477</v>
      </c>
      <c r="B28" s="25" t="s">
        <v>318</v>
      </c>
      <c r="C28" s="25"/>
      <c r="D28" s="47">
        <f>SUM(D29:D32)</f>
        <v>93054.59</v>
      </c>
    </row>
    <row r="29" spans="1:4" ht="15.75">
      <c r="A29" s="120" t="s">
        <v>478</v>
      </c>
      <c r="B29" s="21" t="s">
        <v>318</v>
      </c>
      <c r="C29" s="21" t="s">
        <v>202</v>
      </c>
      <c r="D29" s="28">
        <f>'ПРил.№4 Рд,пр, ЦС,ВР'!F198</f>
        <v>7733.9000000000005</v>
      </c>
    </row>
    <row r="30" spans="1:4" ht="15.75">
      <c r="A30" s="120" t="s">
        <v>604</v>
      </c>
      <c r="B30" s="21" t="s">
        <v>318</v>
      </c>
      <c r="C30" s="21" t="s">
        <v>297</v>
      </c>
      <c r="D30" s="28">
        <f>'ПРил.№4 Рд,пр, ЦС,ВР'!F210</f>
        <v>37179.5</v>
      </c>
    </row>
    <row r="31" spans="1:4" ht="15.75">
      <c r="A31" s="119" t="s">
        <v>629</v>
      </c>
      <c r="B31" s="21" t="s">
        <v>318</v>
      </c>
      <c r="C31" s="21" t="s">
        <v>299</v>
      </c>
      <c r="D31" s="28">
        <f>'ПРил.№4 Рд,пр, ЦС,ВР'!F260</f>
        <v>24864.6</v>
      </c>
    </row>
    <row r="32" spans="1:4" ht="15.75">
      <c r="A32" s="26" t="s">
        <v>657</v>
      </c>
      <c r="B32" s="21" t="s">
        <v>318</v>
      </c>
      <c r="C32" s="21" t="s">
        <v>318</v>
      </c>
      <c r="D32" s="28">
        <f>'ПРил.№4 Рд,пр, ЦС,ВР'!F308</f>
        <v>23276.59</v>
      </c>
    </row>
    <row r="33" spans="1:4" ht="15.75">
      <c r="A33" s="50" t="s">
        <v>347</v>
      </c>
      <c r="B33" s="25" t="s">
        <v>348</v>
      </c>
      <c r="C33" s="25"/>
      <c r="D33" s="47">
        <f>SUM(D34:D38)</f>
        <v>293350.7</v>
      </c>
    </row>
    <row r="34" spans="1:4" ht="15.75">
      <c r="A34" s="119" t="s">
        <v>491</v>
      </c>
      <c r="B34" s="21" t="s">
        <v>348</v>
      </c>
      <c r="C34" s="21" t="s">
        <v>202</v>
      </c>
      <c r="D34" s="28">
        <f>'ПРил.№4 Рд,пр, ЦС,ВР'!F328</f>
        <v>85848.9</v>
      </c>
    </row>
    <row r="35" spans="1:4" ht="15.75">
      <c r="A35" s="119" t="s">
        <v>512</v>
      </c>
      <c r="B35" s="21" t="s">
        <v>348</v>
      </c>
      <c r="C35" s="21" t="s">
        <v>297</v>
      </c>
      <c r="D35" s="28">
        <f>'ПРил.№4 Рд,пр, ЦС,ВР'!F369</f>
        <v>131327.5</v>
      </c>
    </row>
    <row r="36" spans="1:4" ht="15.75">
      <c r="A36" s="119" t="s">
        <v>349</v>
      </c>
      <c r="B36" s="21" t="s">
        <v>348</v>
      </c>
      <c r="C36" s="21" t="s">
        <v>299</v>
      </c>
      <c r="D36" s="28">
        <f>'ПРил.№4 Рд,пр, ЦС,ВР'!F442</f>
        <v>52414.500000000007</v>
      </c>
    </row>
    <row r="37" spans="1:4" ht="15.75">
      <c r="A37" s="119" t="s">
        <v>553</v>
      </c>
      <c r="B37" s="21" t="s">
        <v>348</v>
      </c>
      <c r="C37" s="21" t="s">
        <v>348</v>
      </c>
      <c r="D37" s="28">
        <f>'ПРил.№4 Рд,пр, ЦС,ВР'!F500</f>
        <v>4788.6000000000004</v>
      </c>
    </row>
    <row r="38" spans="1:4" ht="15.75">
      <c r="A38" s="119" t="s">
        <v>379</v>
      </c>
      <c r="B38" s="21" t="s">
        <v>348</v>
      </c>
      <c r="C38" s="21" t="s">
        <v>303</v>
      </c>
      <c r="D38" s="28">
        <f>'ПРил.№4 Рд,пр, ЦС,ВР'!F511</f>
        <v>18971.2</v>
      </c>
    </row>
    <row r="39" spans="1:4" ht="15.75">
      <c r="A39" s="122" t="s">
        <v>382</v>
      </c>
      <c r="B39" s="25" t="s">
        <v>383</v>
      </c>
      <c r="C39" s="21"/>
      <c r="D39" s="47">
        <f>D40+D41</f>
        <v>66485</v>
      </c>
    </row>
    <row r="40" spans="1:4" ht="15.75">
      <c r="A40" s="121" t="s">
        <v>384</v>
      </c>
      <c r="B40" s="21" t="s">
        <v>383</v>
      </c>
      <c r="C40" s="21" t="s">
        <v>202</v>
      </c>
      <c r="D40" s="28">
        <f>'ПРил.№4 Рд,пр, ЦС,ВР'!F544</f>
        <v>49239.3</v>
      </c>
    </row>
    <row r="41" spans="1:4" ht="15.75">
      <c r="A41" s="121" t="s">
        <v>417</v>
      </c>
      <c r="B41" s="21" t="s">
        <v>383</v>
      </c>
      <c r="C41" s="21" t="s">
        <v>234</v>
      </c>
      <c r="D41" s="28">
        <f>'ПРил.№4 Рд,пр, ЦС,ВР'!F617</f>
        <v>17245.699999999997</v>
      </c>
    </row>
    <row r="42" spans="1:4" ht="15.75">
      <c r="A42" s="50" t="s">
        <v>327</v>
      </c>
      <c r="B42" s="25" t="s">
        <v>328</v>
      </c>
      <c r="C42" s="25"/>
      <c r="D42" s="47">
        <f>D43+D44+D45+D46</f>
        <v>16460</v>
      </c>
    </row>
    <row r="43" spans="1:4" ht="15.75">
      <c r="A43" s="119" t="s">
        <v>329</v>
      </c>
      <c r="B43" s="21" t="s">
        <v>328</v>
      </c>
      <c r="C43" s="21" t="s">
        <v>202</v>
      </c>
      <c r="D43" s="28">
        <f>'ПРил.№4 Рд,пр, ЦС,ВР'!F644</f>
        <v>9066.4</v>
      </c>
    </row>
    <row r="44" spans="1:4" ht="15.75">
      <c r="A44" s="26" t="s">
        <v>336</v>
      </c>
      <c r="B44" s="21" t="s">
        <v>328</v>
      </c>
      <c r="C44" s="21" t="s">
        <v>299</v>
      </c>
      <c r="D44" s="28">
        <f>'ПРил.№4 Рд,пр, ЦС,ВР'!F650</f>
        <v>4158</v>
      </c>
    </row>
    <row r="45" spans="1:4" ht="15.75" hidden="1">
      <c r="A45" s="121" t="s">
        <v>487</v>
      </c>
      <c r="B45" s="21" t="s">
        <v>328</v>
      </c>
      <c r="C45" s="21" t="s">
        <v>234</v>
      </c>
      <c r="D45" s="28">
        <v>0</v>
      </c>
    </row>
    <row r="46" spans="1:4" ht="15.75">
      <c r="A46" s="26" t="s">
        <v>342</v>
      </c>
      <c r="B46" s="21" t="s">
        <v>328</v>
      </c>
      <c r="C46" s="21" t="s">
        <v>204</v>
      </c>
      <c r="D46" s="28">
        <f>'ПРил.№4 Рд,пр, ЦС,ВР'!F734</f>
        <v>3235.6000000000004</v>
      </c>
    </row>
    <row r="47" spans="1:4" ht="15.75">
      <c r="A47" s="122" t="s">
        <v>577</v>
      </c>
      <c r="B47" s="25" t="s">
        <v>578</v>
      </c>
      <c r="C47" s="21"/>
      <c r="D47" s="47">
        <f>D48+D49</f>
        <v>34521.100000000006</v>
      </c>
    </row>
    <row r="48" spans="1:4" ht="15.75">
      <c r="A48" s="121" t="s">
        <v>579</v>
      </c>
      <c r="B48" s="21" t="s">
        <v>578</v>
      </c>
      <c r="C48" s="21" t="s">
        <v>202</v>
      </c>
      <c r="D48" s="28">
        <f>'ПРил.№4 Рд,пр, ЦС,ВР'!F747</f>
        <v>22267.4</v>
      </c>
    </row>
    <row r="49" spans="1:4" ht="15.75">
      <c r="A49" s="121" t="s">
        <v>587</v>
      </c>
      <c r="B49" s="21" t="s">
        <v>578</v>
      </c>
      <c r="C49" s="21" t="s">
        <v>318</v>
      </c>
      <c r="D49" s="28">
        <f>'ПРил.№4 Рд,пр, ЦС,ВР'!F762</f>
        <v>12253.7</v>
      </c>
    </row>
    <row r="50" spans="1:4" ht="15.75">
      <c r="A50" s="20" t="s">
        <v>670</v>
      </c>
      <c r="B50" s="25" t="s">
        <v>322</v>
      </c>
      <c r="C50" s="21"/>
      <c r="D50" s="47">
        <f>D51</f>
        <v>6308.0999999999995</v>
      </c>
    </row>
    <row r="51" spans="1:4" ht="15.75">
      <c r="A51" s="33" t="s">
        <v>671</v>
      </c>
      <c r="B51" s="21" t="s">
        <v>322</v>
      </c>
      <c r="C51" s="21" t="s">
        <v>297</v>
      </c>
      <c r="D51" s="28">
        <f>'ПРил.№4 Рд,пр, ЦС,ВР'!F786</f>
        <v>6308.0999999999995</v>
      </c>
    </row>
    <row r="52" spans="1:4" ht="15.75">
      <c r="A52" s="117" t="s">
        <v>812</v>
      </c>
      <c r="B52" s="25"/>
      <c r="C52" s="25"/>
      <c r="D52" s="47">
        <f>D12+D21+D23+D28+D33+D39+D42+D47+D50</f>
        <v>641564.59</v>
      </c>
    </row>
  </sheetData>
  <mergeCells count="4">
    <mergeCell ref="A5:D5"/>
    <mergeCell ref="A6:D6"/>
    <mergeCell ref="A7:D7"/>
    <mergeCell ref="A8:D8"/>
  </mergeCells>
  <pageMargins left="1.1811023622047245" right="0.39370078740157483" top="0.78740157480314965" bottom="0.3937007874015748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6"/>
  <sheetViews>
    <sheetView view="pageBreakPreview" zoomScale="60" zoomScaleNormal="100" workbookViewId="0">
      <selection activeCell="A5" sqref="A5:F5"/>
    </sheetView>
  </sheetViews>
  <sheetFormatPr defaultRowHeight="15"/>
  <cols>
    <col min="1" max="1" width="52.28515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8.7109375" customWidth="1"/>
  </cols>
  <sheetData>
    <row r="1" spans="1:8" ht="18.75">
      <c r="A1" s="59"/>
      <c r="B1" s="29"/>
      <c r="C1" s="29"/>
      <c r="E1" s="214" t="s">
        <v>679</v>
      </c>
      <c r="F1" s="29"/>
    </row>
    <row r="2" spans="1:8" ht="18.75">
      <c r="A2" s="59"/>
      <c r="B2" s="29"/>
      <c r="C2" s="29"/>
      <c r="E2" s="214" t="s">
        <v>680</v>
      </c>
      <c r="F2" s="60"/>
    </row>
    <row r="3" spans="1:8" ht="18.75">
      <c r="A3" s="59"/>
      <c r="B3" s="29"/>
      <c r="C3" s="29"/>
      <c r="E3" s="168" t="s">
        <v>913</v>
      </c>
      <c r="F3" s="60"/>
    </row>
    <row r="4" spans="1:8">
      <c r="A4" s="59"/>
      <c r="B4" s="29"/>
      <c r="C4" s="29"/>
      <c r="D4" s="29"/>
      <c r="E4" s="29"/>
      <c r="F4" s="59"/>
    </row>
    <row r="5" spans="1:8" ht="70.5" customHeight="1">
      <c r="A5" s="155" t="s">
        <v>681</v>
      </c>
      <c r="B5" s="155"/>
      <c r="C5" s="155"/>
      <c r="D5" s="155"/>
      <c r="E5" s="155"/>
      <c r="F5" s="155"/>
    </row>
    <row r="6" spans="1:8" ht="15.75">
      <c r="A6" s="59"/>
      <c r="B6" s="29"/>
      <c r="C6" s="29"/>
      <c r="D6" s="29"/>
      <c r="E6" s="29"/>
      <c r="F6" s="61" t="s">
        <v>4</v>
      </c>
    </row>
    <row r="7" spans="1:8">
      <c r="A7" s="150" t="s">
        <v>682</v>
      </c>
      <c r="B7" s="156" t="s">
        <v>196</v>
      </c>
      <c r="C7" s="156" t="s">
        <v>197</v>
      </c>
      <c r="D7" s="156" t="s">
        <v>198</v>
      </c>
      <c r="E7" s="156" t="s">
        <v>199</v>
      </c>
      <c r="F7" s="158" t="s">
        <v>7</v>
      </c>
    </row>
    <row r="8" spans="1:8">
      <c r="A8" s="151"/>
      <c r="B8" s="157"/>
      <c r="C8" s="157"/>
      <c r="D8" s="157"/>
      <c r="E8" s="157"/>
      <c r="F8" s="159"/>
    </row>
    <row r="9" spans="1:8" ht="15.75">
      <c r="A9" s="6">
        <v>1</v>
      </c>
      <c r="B9" s="2">
        <v>2</v>
      </c>
      <c r="C9" s="2">
        <v>3</v>
      </c>
      <c r="D9" s="2">
        <v>4</v>
      </c>
      <c r="E9" s="2">
        <v>5</v>
      </c>
      <c r="F9" s="62">
        <v>6</v>
      </c>
    </row>
    <row r="10" spans="1:8" ht="15.75">
      <c r="A10" s="44" t="s">
        <v>201</v>
      </c>
      <c r="B10" s="8" t="s">
        <v>202</v>
      </c>
      <c r="C10" s="8"/>
      <c r="D10" s="8"/>
      <c r="E10" s="8"/>
      <c r="F10" s="4">
        <f>F11+F19+F29+F49+F67</f>
        <v>104252.5</v>
      </c>
      <c r="H10" s="23"/>
    </row>
    <row r="11" spans="1:8" ht="47.25">
      <c r="A11" s="44" t="s">
        <v>663</v>
      </c>
      <c r="B11" s="8" t="s">
        <v>202</v>
      </c>
      <c r="C11" s="8" t="s">
        <v>297</v>
      </c>
      <c r="D11" s="8"/>
      <c r="E11" s="8"/>
      <c r="F11" s="4">
        <f>F12</f>
        <v>4188.8</v>
      </c>
    </row>
    <row r="12" spans="1:8" ht="15.75">
      <c r="A12" s="31" t="s">
        <v>205</v>
      </c>
      <c r="B12" s="43" t="s">
        <v>202</v>
      </c>
      <c r="C12" s="43" t="s">
        <v>297</v>
      </c>
      <c r="D12" s="43" t="s">
        <v>206</v>
      </c>
      <c r="E12" s="43"/>
      <c r="F12" s="7">
        <f>F13</f>
        <v>4188.8</v>
      </c>
    </row>
    <row r="13" spans="1:8" ht="31.5">
      <c r="A13" s="31" t="s">
        <v>207</v>
      </c>
      <c r="B13" s="43" t="s">
        <v>202</v>
      </c>
      <c r="C13" s="43" t="s">
        <v>297</v>
      </c>
      <c r="D13" s="43" t="s">
        <v>208</v>
      </c>
      <c r="E13" s="43"/>
      <c r="F13" s="7">
        <f>F14</f>
        <v>4188.8</v>
      </c>
    </row>
    <row r="14" spans="1:8" ht="31.5">
      <c r="A14" s="31" t="s">
        <v>664</v>
      </c>
      <c r="B14" s="43" t="s">
        <v>202</v>
      </c>
      <c r="C14" s="43" t="s">
        <v>297</v>
      </c>
      <c r="D14" s="43" t="s">
        <v>665</v>
      </c>
      <c r="E14" s="43"/>
      <c r="F14" s="7">
        <f>F15</f>
        <v>4188.8</v>
      </c>
    </row>
    <row r="15" spans="1:8" ht="78.75">
      <c r="A15" s="31" t="s">
        <v>211</v>
      </c>
      <c r="B15" s="43" t="s">
        <v>202</v>
      </c>
      <c r="C15" s="43" t="s">
        <v>297</v>
      </c>
      <c r="D15" s="43" t="s">
        <v>665</v>
      </c>
      <c r="E15" s="43" t="s">
        <v>212</v>
      </c>
      <c r="F15" s="63">
        <f>F16</f>
        <v>4188.8</v>
      </c>
    </row>
    <row r="16" spans="1:8" ht="31.5">
      <c r="A16" s="31" t="s">
        <v>213</v>
      </c>
      <c r="B16" s="43" t="s">
        <v>202</v>
      </c>
      <c r="C16" s="43" t="s">
        <v>297</v>
      </c>
      <c r="D16" s="43" t="s">
        <v>665</v>
      </c>
      <c r="E16" s="43" t="s">
        <v>214</v>
      </c>
      <c r="F16" s="63">
        <f>'Прил.№5 ведомств.'!G894</f>
        <v>4188.8</v>
      </c>
    </row>
    <row r="17" spans="1:6" ht="31.5" hidden="1">
      <c r="A17" s="31" t="s">
        <v>215</v>
      </c>
      <c r="B17" s="43" t="s">
        <v>202</v>
      </c>
      <c r="C17" s="43" t="s">
        <v>297</v>
      </c>
      <c r="D17" s="43" t="s">
        <v>665</v>
      </c>
      <c r="E17" s="43" t="s">
        <v>216</v>
      </c>
      <c r="F17" s="30">
        <f>F18</f>
        <v>0</v>
      </c>
    </row>
    <row r="18" spans="1:6" ht="47.25" hidden="1">
      <c r="A18" s="31" t="s">
        <v>217</v>
      </c>
      <c r="B18" s="43" t="s">
        <v>202</v>
      </c>
      <c r="C18" s="43" t="s">
        <v>297</v>
      </c>
      <c r="D18" s="43" t="s">
        <v>665</v>
      </c>
      <c r="E18" s="43" t="s">
        <v>218</v>
      </c>
      <c r="F18" s="30"/>
    </row>
    <row r="19" spans="1:6" ht="63">
      <c r="A19" s="44" t="s">
        <v>666</v>
      </c>
      <c r="B19" s="8" t="s">
        <v>202</v>
      </c>
      <c r="C19" s="8" t="s">
        <v>299</v>
      </c>
      <c r="D19" s="8"/>
      <c r="E19" s="8"/>
      <c r="F19" s="4">
        <f>F20</f>
        <v>1138.7</v>
      </c>
    </row>
    <row r="20" spans="1:6" ht="15.75">
      <c r="A20" s="31" t="s">
        <v>205</v>
      </c>
      <c r="B20" s="43" t="s">
        <v>202</v>
      </c>
      <c r="C20" s="43" t="s">
        <v>299</v>
      </c>
      <c r="D20" s="43" t="s">
        <v>206</v>
      </c>
      <c r="E20" s="8"/>
      <c r="F20" s="7">
        <f>F21</f>
        <v>1138.7</v>
      </c>
    </row>
    <row r="21" spans="1:6" ht="31.5">
      <c r="A21" s="31" t="s">
        <v>207</v>
      </c>
      <c r="B21" s="43" t="s">
        <v>202</v>
      </c>
      <c r="C21" s="43" t="s">
        <v>299</v>
      </c>
      <c r="D21" s="43" t="s">
        <v>208</v>
      </c>
      <c r="E21" s="8"/>
      <c r="F21" s="7">
        <f>F22</f>
        <v>1138.7</v>
      </c>
    </row>
    <row r="22" spans="1:6" ht="47.25">
      <c r="A22" s="31" t="s">
        <v>667</v>
      </c>
      <c r="B22" s="43" t="s">
        <v>202</v>
      </c>
      <c r="C22" s="43" t="s">
        <v>299</v>
      </c>
      <c r="D22" s="43" t="s">
        <v>668</v>
      </c>
      <c r="E22" s="43"/>
      <c r="F22" s="7">
        <f>F23+F25</f>
        <v>1138.7</v>
      </c>
    </row>
    <row r="23" spans="1:6" ht="78.75">
      <c r="A23" s="31" t="s">
        <v>211</v>
      </c>
      <c r="B23" s="43" t="s">
        <v>202</v>
      </c>
      <c r="C23" s="43" t="s">
        <v>299</v>
      </c>
      <c r="D23" s="43" t="s">
        <v>668</v>
      </c>
      <c r="E23" s="43" t="s">
        <v>212</v>
      </c>
      <c r="F23" s="63">
        <f>F24</f>
        <v>1003.7</v>
      </c>
    </row>
    <row r="24" spans="1:6" ht="31.5">
      <c r="A24" s="31" t="s">
        <v>213</v>
      </c>
      <c r="B24" s="43" t="s">
        <v>202</v>
      </c>
      <c r="C24" s="43" t="s">
        <v>299</v>
      </c>
      <c r="D24" s="43" t="s">
        <v>668</v>
      </c>
      <c r="E24" s="43" t="s">
        <v>214</v>
      </c>
      <c r="F24" s="63">
        <f>'Прил.№5 ведомств.'!G902</f>
        <v>1003.7</v>
      </c>
    </row>
    <row r="25" spans="1:6" ht="31.5">
      <c r="A25" s="31" t="s">
        <v>215</v>
      </c>
      <c r="B25" s="43" t="s">
        <v>202</v>
      </c>
      <c r="C25" s="43" t="s">
        <v>299</v>
      </c>
      <c r="D25" s="43" t="s">
        <v>668</v>
      </c>
      <c r="E25" s="43" t="s">
        <v>216</v>
      </c>
      <c r="F25" s="7">
        <f>F26</f>
        <v>135</v>
      </c>
    </row>
    <row r="26" spans="1:6" ht="47.25">
      <c r="A26" s="31" t="s">
        <v>217</v>
      </c>
      <c r="B26" s="43" t="s">
        <v>202</v>
      </c>
      <c r="C26" s="43" t="s">
        <v>299</v>
      </c>
      <c r="D26" s="43" t="s">
        <v>668</v>
      </c>
      <c r="E26" s="43" t="s">
        <v>218</v>
      </c>
      <c r="F26" s="7">
        <f>'Прил.№5 ведомств.'!G904</f>
        <v>135</v>
      </c>
    </row>
    <row r="27" spans="1:6" ht="15.75" hidden="1">
      <c r="A27" s="31" t="s">
        <v>219</v>
      </c>
      <c r="B27" s="43" t="s">
        <v>202</v>
      </c>
      <c r="C27" s="43" t="s">
        <v>299</v>
      </c>
      <c r="D27" s="43" t="s">
        <v>668</v>
      </c>
      <c r="E27" s="43" t="s">
        <v>229</v>
      </c>
      <c r="F27" s="7">
        <f>F28</f>
        <v>0</v>
      </c>
    </row>
    <row r="28" spans="1:6" ht="15.75" hidden="1">
      <c r="A28" s="31" t="s">
        <v>221</v>
      </c>
      <c r="B28" s="43" t="s">
        <v>202</v>
      </c>
      <c r="C28" s="43" t="s">
        <v>299</v>
      </c>
      <c r="D28" s="43" t="s">
        <v>668</v>
      </c>
      <c r="E28" s="43" t="s">
        <v>222</v>
      </c>
      <c r="F28" s="7">
        <v>0</v>
      </c>
    </row>
    <row r="29" spans="1:6" ht="70.5" customHeight="1">
      <c r="A29" s="44" t="s">
        <v>233</v>
      </c>
      <c r="B29" s="8" t="s">
        <v>202</v>
      </c>
      <c r="C29" s="8" t="s">
        <v>234</v>
      </c>
      <c r="D29" s="8"/>
      <c r="E29" s="8"/>
      <c r="F29" s="4">
        <f>F30</f>
        <v>66573.899999999994</v>
      </c>
    </row>
    <row r="30" spans="1:6" ht="15.75">
      <c r="A30" s="31" t="s">
        <v>205</v>
      </c>
      <c r="B30" s="43" t="s">
        <v>202</v>
      </c>
      <c r="C30" s="43" t="s">
        <v>234</v>
      </c>
      <c r="D30" s="43" t="s">
        <v>206</v>
      </c>
      <c r="E30" s="43"/>
      <c r="F30" s="7">
        <f>F31+F43</f>
        <v>66573.899999999994</v>
      </c>
    </row>
    <row r="31" spans="1:6" ht="31.5">
      <c r="A31" s="31" t="s">
        <v>207</v>
      </c>
      <c r="B31" s="43" t="s">
        <v>202</v>
      </c>
      <c r="C31" s="43" t="s">
        <v>234</v>
      </c>
      <c r="D31" s="43" t="s">
        <v>208</v>
      </c>
      <c r="E31" s="43"/>
      <c r="F31" s="7">
        <f>F32+F40</f>
        <v>56452.19999999999</v>
      </c>
    </row>
    <row r="32" spans="1:6" ht="47.25">
      <c r="A32" s="31" t="s">
        <v>209</v>
      </c>
      <c r="B32" s="43" t="s">
        <v>202</v>
      </c>
      <c r="C32" s="43" t="s">
        <v>234</v>
      </c>
      <c r="D32" s="43" t="s">
        <v>210</v>
      </c>
      <c r="E32" s="43"/>
      <c r="F32" s="7">
        <f>F33+F35+F37</f>
        <v>52906.599999999991</v>
      </c>
    </row>
    <row r="33" spans="1:6" ht="78.75">
      <c r="A33" s="31" t="s">
        <v>211</v>
      </c>
      <c r="B33" s="43" t="s">
        <v>202</v>
      </c>
      <c r="C33" s="43" t="s">
        <v>234</v>
      </c>
      <c r="D33" s="43" t="s">
        <v>210</v>
      </c>
      <c r="E33" s="43" t="s">
        <v>212</v>
      </c>
      <c r="F33" s="63">
        <f>F34</f>
        <v>46164.899999999994</v>
      </c>
    </row>
    <row r="34" spans="1:6" ht="31.5">
      <c r="A34" s="31" t="s">
        <v>213</v>
      </c>
      <c r="B34" s="43" t="s">
        <v>202</v>
      </c>
      <c r="C34" s="43" t="s">
        <v>234</v>
      </c>
      <c r="D34" s="43" t="s">
        <v>210</v>
      </c>
      <c r="E34" s="43" t="s">
        <v>214</v>
      </c>
      <c r="F34" s="63">
        <f>'Прил.№5 ведомств.'!G451+'Прил.№5 ведомств.'!G34</f>
        <v>46164.899999999994</v>
      </c>
    </row>
    <row r="35" spans="1:6" ht="31.5">
      <c r="A35" s="31" t="s">
        <v>215</v>
      </c>
      <c r="B35" s="43" t="s">
        <v>202</v>
      </c>
      <c r="C35" s="43" t="s">
        <v>234</v>
      </c>
      <c r="D35" s="43" t="s">
        <v>210</v>
      </c>
      <c r="E35" s="43" t="s">
        <v>216</v>
      </c>
      <c r="F35" s="7">
        <f>F36</f>
        <v>6648.5</v>
      </c>
    </row>
    <row r="36" spans="1:6" ht="47.25">
      <c r="A36" s="31" t="s">
        <v>217</v>
      </c>
      <c r="B36" s="43" t="s">
        <v>202</v>
      </c>
      <c r="C36" s="43" t="s">
        <v>234</v>
      </c>
      <c r="D36" s="43" t="s">
        <v>210</v>
      </c>
      <c r="E36" s="43" t="s">
        <v>218</v>
      </c>
      <c r="F36" s="7">
        <f>'Прил.№5 ведомств.'!G36+'Прил.№5 ведомств.'!G453</f>
        <v>6648.5</v>
      </c>
    </row>
    <row r="37" spans="1:6" ht="15.75">
      <c r="A37" s="31" t="s">
        <v>219</v>
      </c>
      <c r="B37" s="43" t="s">
        <v>202</v>
      </c>
      <c r="C37" s="43" t="s">
        <v>234</v>
      </c>
      <c r="D37" s="43" t="s">
        <v>210</v>
      </c>
      <c r="E37" s="43" t="s">
        <v>229</v>
      </c>
      <c r="F37" s="7">
        <f>F38</f>
        <v>93.2</v>
      </c>
    </row>
    <row r="38" spans="1:6" ht="15.75">
      <c r="A38" s="31" t="s">
        <v>656</v>
      </c>
      <c r="B38" s="43" t="s">
        <v>202</v>
      </c>
      <c r="C38" s="43" t="s">
        <v>234</v>
      </c>
      <c r="D38" s="43" t="s">
        <v>210</v>
      </c>
      <c r="E38" s="43" t="s">
        <v>222</v>
      </c>
      <c r="F38" s="7">
        <f>'Прил.№5 ведомств.'!G455+'Прил.№5 ведомств.'!G38</f>
        <v>93.2</v>
      </c>
    </row>
    <row r="39" spans="1:6" ht="31.5">
      <c r="A39" s="26" t="s">
        <v>683</v>
      </c>
      <c r="B39" s="43" t="s">
        <v>202</v>
      </c>
      <c r="C39" s="43" t="s">
        <v>234</v>
      </c>
      <c r="D39" s="43" t="s">
        <v>236</v>
      </c>
      <c r="E39" s="43"/>
      <c r="F39" s="7">
        <f>F40</f>
        <v>3545.6</v>
      </c>
    </row>
    <row r="40" spans="1:6" ht="31.5">
      <c r="A40" s="31" t="s">
        <v>235</v>
      </c>
      <c r="B40" s="43" t="s">
        <v>202</v>
      </c>
      <c r="C40" s="43" t="s">
        <v>234</v>
      </c>
      <c r="D40" s="43" t="s">
        <v>236</v>
      </c>
      <c r="E40" s="43"/>
      <c r="F40" s="7">
        <f>F41</f>
        <v>3545.6</v>
      </c>
    </row>
    <row r="41" spans="1:6" ht="78.75">
      <c r="A41" s="31" t="s">
        <v>211</v>
      </c>
      <c r="B41" s="43" t="s">
        <v>202</v>
      </c>
      <c r="C41" s="43" t="s">
        <v>234</v>
      </c>
      <c r="D41" s="43" t="s">
        <v>236</v>
      </c>
      <c r="E41" s="43" t="s">
        <v>212</v>
      </c>
      <c r="F41" s="63">
        <f>F42</f>
        <v>3545.6</v>
      </c>
    </row>
    <row r="42" spans="1:6" ht="31.5">
      <c r="A42" s="31" t="s">
        <v>213</v>
      </c>
      <c r="B42" s="43" t="s">
        <v>202</v>
      </c>
      <c r="C42" s="43" t="s">
        <v>234</v>
      </c>
      <c r="D42" s="43" t="s">
        <v>236</v>
      </c>
      <c r="E42" s="43" t="s">
        <v>214</v>
      </c>
      <c r="F42" s="63">
        <f>'Прил.№5 ведомств.'!G41</f>
        <v>3545.6</v>
      </c>
    </row>
    <row r="43" spans="1:6" ht="15.75">
      <c r="A43" s="26" t="s">
        <v>225</v>
      </c>
      <c r="B43" s="21" t="s">
        <v>202</v>
      </c>
      <c r="C43" s="21" t="s">
        <v>234</v>
      </c>
      <c r="D43" s="21" t="s">
        <v>226</v>
      </c>
      <c r="E43" s="21"/>
      <c r="F43" s="30">
        <f>F44</f>
        <v>10121.700000000001</v>
      </c>
    </row>
    <row r="44" spans="1:6" ht="36.75" customHeight="1">
      <c r="A44" s="26" t="s">
        <v>237</v>
      </c>
      <c r="B44" s="21" t="s">
        <v>202</v>
      </c>
      <c r="C44" s="21" t="s">
        <v>234</v>
      </c>
      <c r="D44" s="21" t="s">
        <v>238</v>
      </c>
      <c r="E44" s="21"/>
      <c r="F44" s="27">
        <f>F45+F47</f>
        <v>10121.700000000001</v>
      </c>
    </row>
    <row r="45" spans="1:6" ht="84" customHeight="1">
      <c r="A45" s="26" t="s">
        <v>211</v>
      </c>
      <c r="B45" s="21" t="s">
        <v>202</v>
      </c>
      <c r="C45" s="21" t="s">
        <v>234</v>
      </c>
      <c r="D45" s="21" t="s">
        <v>238</v>
      </c>
      <c r="E45" s="21" t="s">
        <v>212</v>
      </c>
      <c r="F45" s="27">
        <f>F46</f>
        <v>7047</v>
      </c>
    </row>
    <row r="46" spans="1:6" ht="31.5">
      <c r="A46" s="26" t="s">
        <v>213</v>
      </c>
      <c r="B46" s="21" t="s">
        <v>202</v>
      </c>
      <c r="C46" s="21" t="s">
        <v>234</v>
      </c>
      <c r="D46" s="21" t="s">
        <v>238</v>
      </c>
      <c r="E46" s="21" t="s">
        <v>214</v>
      </c>
      <c r="F46" s="28">
        <f>'Прил.№5 ведомств.'!G45</f>
        <v>7047</v>
      </c>
    </row>
    <row r="47" spans="1:6" ht="31.5">
      <c r="A47" s="26" t="s">
        <v>215</v>
      </c>
      <c r="B47" s="21" t="s">
        <v>202</v>
      </c>
      <c r="C47" s="21" t="s">
        <v>234</v>
      </c>
      <c r="D47" s="21" t="s">
        <v>238</v>
      </c>
      <c r="E47" s="21" t="s">
        <v>216</v>
      </c>
      <c r="F47" s="27">
        <f>F48</f>
        <v>3074.7000000000003</v>
      </c>
    </row>
    <row r="48" spans="1:6" ht="47.25">
      <c r="A48" s="26" t="s">
        <v>217</v>
      </c>
      <c r="B48" s="21" t="s">
        <v>202</v>
      </c>
      <c r="C48" s="21" t="s">
        <v>234</v>
      </c>
      <c r="D48" s="21" t="s">
        <v>238</v>
      </c>
      <c r="E48" s="21" t="s">
        <v>218</v>
      </c>
      <c r="F48" s="28">
        <f>'Прил.№5 ведомств.'!G47</f>
        <v>3074.7000000000003</v>
      </c>
    </row>
    <row r="49" spans="1:6" ht="47.25">
      <c r="A49" s="44" t="s">
        <v>203</v>
      </c>
      <c r="B49" s="8" t="s">
        <v>202</v>
      </c>
      <c r="C49" s="8" t="s">
        <v>204</v>
      </c>
      <c r="D49" s="8"/>
      <c r="E49" s="8"/>
      <c r="F49" s="4">
        <f>F50</f>
        <v>16878.660000000003</v>
      </c>
    </row>
    <row r="50" spans="1:6" ht="15.75">
      <c r="A50" s="31" t="s">
        <v>205</v>
      </c>
      <c r="B50" s="43" t="s">
        <v>202</v>
      </c>
      <c r="C50" s="43" t="s">
        <v>204</v>
      </c>
      <c r="D50" s="43" t="s">
        <v>206</v>
      </c>
      <c r="E50" s="43"/>
      <c r="F50" s="7">
        <f>F51</f>
        <v>16878.660000000003</v>
      </c>
    </row>
    <row r="51" spans="1:6" ht="31.5">
      <c r="A51" s="31" t="s">
        <v>207</v>
      </c>
      <c r="B51" s="43" t="s">
        <v>202</v>
      </c>
      <c r="C51" s="43" t="s">
        <v>204</v>
      </c>
      <c r="D51" s="43" t="s">
        <v>208</v>
      </c>
      <c r="E51" s="43"/>
      <c r="F51" s="7">
        <f>F52</f>
        <v>16878.660000000003</v>
      </c>
    </row>
    <row r="52" spans="1:6" ht="47.25">
      <c r="A52" s="31" t="s">
        <v>209</v>
      </c>
      <c r="B52" s="43" t="s">
        <v>202</v>
      </c>
      <c r="C52" s="43" t="s">
        <v>204</v>
      </c>
      <c r="D52" s="43" t="s">
        <v>210</v>
      </c>
      <c r="E52" s="43"/>
      <c r="F52" s="7">
        <f>F53+F55+F57</f>
        <v>16878.660000000003</v>
      </c>
    </row>
    <row r="53" spans="1:6" ht="78.75">
      <c r="A53" s="31" t="s">
        <v>211</v>
      </c>
      <c r="B53" s="43" t="s">
        <v>202</v>
      </c>
      <c r="C53" s="43" t="s">
        <v>204</v>
      </c>
      <c r="D53" s="43" t="s">
        <v>210</v>
      </c>
      <c r="E53" s="43" t="s">
        <v>212</v>
      </c>
      <c r="F53" s="7">
        <f>F54</f>
        <v>15530.000000000002</v>
      </c>
    </row>
    <row r="54" spans="1:6" ht="31.5">
      <c r="A54" s="31" t="s">
        <v>213</v>
      </c>
      <c r="B54" s="43" t="s">
        <v>202</v>
      </c>
      <c r="C54" s="43" t="s">
        <v>204</v>
      </c>
      <c r="D54" s="43" t="s">
        <v>210</v>
      </c>
      <c r="E54" s="43" t="s">
        <v>214</v>
      </c>
      <c r="F54" s="63">
        <f>'Прил.№5 ведомств.'!G17+'Прил.№5 ведомств.'!G53+'Прил.№5 ведомств.'!G909</f>
        <v>15530.000000000002</v>
      </c>
    </row>
    <row r="55" spans="1:6" ht="31.5">
      <c r="A55" s="31" t="s">
        <v>215</v>
      </c>
      <c r="B55" s="43" t="s">
        <v>202</v>
      </c>
      <c r="C55" s="43" t="s">
        <v>204</v>
      </c>
      <c r="D55" s="43" t="s">
        <v>210</v>
      </c>
      <c r="E55" s="43" t="s">
        <v>216</v>
      </c>
      <c r="F55" s="7">
        <f>F56</f>
        <v>1320.6599999999999</v>
      </c>
    </row>
    <row r="56" spans="1:6" ht="47.25">
      <c r="A56" s="31" t="s">
        <v>217</v>
      </c>
      <c r="B56" s="43" t="s">
        <v>202</v>
      </c>
      <c r="C56" s="43" t="s">
        <v>204</v>
      </c>
      <c r="D56" s="43" t="s">
        <v>210</v>
      </c>
      <c r="E56" s="43" t="s">
        <v>218</v>
      </c>
      <c r="F56" s="7">
        <f>'Прил.№5 ведомств.'!G911+'Прил.№5 ведомств.'!G19</f>
        <v>1320.6599999999999</v>
      </c>
    </row>
    <row r="57" spans="1:6" ht="15.75">
      <c r="A57" s="31" t="s">
        <v>219</v>
      </c>
      <c r="B57" s="43" t="s">
        <v>202</v>
      </c>
      <c r="C57" s="43" t="s">
        <v>204</v>
      </c>
      <c r="D57" s="43" t="s">
        <v>210</v>
      </c>
      <c r="E57" s="43" t="s">
        <v>229</v>
      </c>
      <c r="F57" s="7">
        <f>F58</f>
        <v>28</v>
      </c>
    </row>
    <row r="58" spans="1:6" ht="15.75">
      <c r="A58" s="31" t="s">
        <v>656</v>
      </c>
      <c r="B58" s="43" t="s">
        <v>202</v>
      </c>
      <c r="C58" s="43" t="s">
        <v>204</v>
      </c>
      <c r="D58" s="43" t="s">
        <v>210</v>
      </c>
      <c r="E58" s="43" t="s">
        <v>222</v>
      </c>
      <c r="F58" s="7">
        <f>'Прил.№5 ведомств.'!G21</f>
        <v>28</v>
      </c>
    </row>
    <row r="59" spans="1:6" ht="31.5" hidden="1">
      <c r="A59" s="64" t="s">
        <v>684</v>
      </c>
      <c r="B59" s="9" t="s">
        <v>202</v>
      </c>
      <c r="C59" s="9" t="s">
        <v>348</v>
      </c>
      <c r="D59" s="9"/>
      <c r="E59" s="9"/>
      <c r="F59" s="7">
        <f t="shared" ref="F59:F63" si="0">F60</f>
        <v>0</v>
      </c>
    </row>
    <row r="60" spans="1:6" ht="15.75" hidden="1">
      <c r="A60" s="48" t="s">
        <v>205</v>
      </c>
      <c r="B60" s="10" t="s">
        <v>202</v>
      </c>
      <c r="C60" s="10" t="s">
        <v>348</v>
      </c>
      <c r="D60" s="10" t="s">
        <v>685</v>
      </c>
      <c r="E60" s="10"/>
      <c r="F60" s="7">
        <f t="shared" si="0"/>
        <v>0</v>
      </c>
    </row>
    <row r="61" spans="1:6" ht="15.75" hidden="1">
      <c r="A61" s="48" t="s">
        <v>225</v>
      </c>
      <c r="B61" s="10" t="s">
        <v>202</v>
      </c>
      <c r="C61" s="10" t="s">
        <v>348</v>
      </c>
      <c r="D61" s="10" t="s">
        <v>686</v>
      </c>
      <c r="E61" s="10"/>
      <c r="F61" s="7">
        <f t="shared" si="0"/>
        <v>0</v>
      </c>
    </row>
    <row r="62" spans="1:6" ht="15.75" hidden="1">
      <c r="A62" s="65" t="s">
        <v>687</v>
      </c>
      <c r="B62" s="10" t="s">
        <v>202</v>
      </c>
      <c r="C62" s="10" t="s">
        <v>348</v>
      </c>
      <c r="D62" s="6" t="s">
        <v>688</v>
      </c>
      <c r="E62" s="6"/>
      <c r="F62" s="7">
        <f>F63+F65</f>
        <v>0</v>
      </c>
    </row>
    <row r="63" spans="1:6" ht="31.5" hidden="1">
      <c r="A63" s="48" t="s">
        <v>215</v>
      </c>
      <c r="B63" s="10" t="s">
        <v>202</v>
      </c>
      <c r="C63" s="10" t="s">
        <v>348</v>
      </c>
      <c r="D63" s="6" t="s">
        <v>688</v>
      </c>
      <c r="E63" s="10" t="s">
        <v>216</v>
      </c>
      <c r="F63" s="7">
        <f t="shared" si="0"/>
        <v>0</v>
      </c>
    </row>
    <row r="64" spans="1:6" ht="47.25" hidden="1">
      <c r="A64" s="48" t="s">
        <v>217</v>
      </c>
      <c r="B64" s="10" t="s">
        <v>202</v>
      </c>
      <c r="C64" s="10" t="s">
        <v>348</v>
      </c>
      <c r="D64" s="6" t="s">
        <v>688</v>
      </c>
      <c r="E64" s="10" t="s">
        <v>218</v>
      </c>
      <c r="F64" s="7">
        <v>0</v>
      </c>
    </row>
    <row r="65" spans="1:6" ht="15.75" hidden="1">
      <c r="A65" s="31" t="s">
        <v>219</v>
      </c>
      <c r="B65" s="10" t="s">
        <v>202</v>
      </c>
      <c r="C65" s="10" t="s">
        <v>348</v>
      </c>
      <c r="D65" s="6" t="s">
        <v>688</v>
      </c>
      <c r="E65" s="10" t="s">
        <v>229</v>
      </c>
      <c r="F65" s="7">
        <f>F66</f>
        <v>0</v>
      </c>
    </row>
    <row r="66" spans="1:6" ht="15.75" hidden="1">
      <c r="A66" s="31" t="s">
        <v>221</v>
      </c>
      <c r="B66" s="10" t="s">
        <v>202</v>
      </c>
      <c r="C66" s="10" t="s">
        <v>348</v>
      </c>
      <c r="D66" s="6" t="s">
        <v>688</v>
      </c>
      <c r="E66" s="10" t="s">
        <v>222</v>
      </c>
      <c r="F66" s="7">
        <v>0</v>
      </c>
    </row>
    <row r="67" spans="1:6" ht="15.75">
      <c r="A67" s="44" t="s">
        <v>223</v>
      </c>
      <c r="B67" s="8" t="s">
        <v>202</v>
      </c>
      <c r="C67" s="8" t="s">
        <v>224</v>
      </c>
      <c r="D67" s="8"/>
      <c r="E67" s="8"/>
      <c r="F67" s="4">
        <f>F68+F72+F87+F100+F104</f>
        <v>15472.439999999999</v>
      </c>
    </row>
    <row r="68" spans="1:6" ht="47.25">
      <c r="A68" s="31" t="s">
        <v>239</v>
      </c>
      <c r="B68" s="43" t="s">
        <v>202</v>
      </c>
      <c r="C68" s="43" t="s">
        <v>224</v>
      </c>
      <c r="D68" s="43" t="s">
        <v>240</v>
      </c>
      <c r="E68" s="43"/>
      <c r="F68" s="7">
        <f>F70</f>
        <v>250</v>
      </c>
    </row>
    <row r="69" spans="1:6" ht="31.5">
      <c r="A69" s="31" t="s">
        <v>241</v>
      </c>
      <c r="B69" s="43" t="s">
        <v>202</v>
      </c>
      <c r="C69" s="43" t="s">
        <v>224</v>
      </c>
      <c r="D69" s="43" t="s">
        <v>242</v>
      </c>
      <c r="E69" s="43"/>
      <c r="F69" s="7">
        <f>F70</f>
        <v>250</v>
      </c>
    </row>
    <row r="70" spans="1:6" ht="15.75">
      <c r="A70" s="31" t="s">
        <v>219</v>
      </c>
      <c r="B70" s="43" t="s">
        <v>202</v>
      </c>
      <c r="C70" s="43" t="s">
        <v>224</v>
      </c>
      <c r="D70" s="43" t="s">
        <v>242</v>
      </c>
      <c r="E70" s="43" t="s">
        <v>229</v>
      </c>
      <c r="F70" s="7">
        <f>F71</f>
        <v>250</v>
      </c>
    </row>
    <row r="71" spans="1:6" ht="47.25">
      <c r="A71" s="31" t="s">
        <v>268</v>
      </c>
      <c r="B71" s="43" t="s">
        <v>202</v>
      </c>
      <c r="C71" s="43" t="s">
        <v>224</v>
      </c>
      <c r="D71" s="43" t="s">
        <v>242</v>
      </c>
      <c r="E71" s="43" t="s">
        <v>244</v>
      </c>
      <c r="F71" s="7">
        <f>'Прил.№5 ведомств.'!G60</f>
        <v>250</v>
      </c>
    </row>
    <row r="72" spans="1:6" ht="47.25">
      <c r="A72" s="31" t="s">
        <v>245</v>
      </c>
      <c r="B72" s="43" t="s">
        <v>202</v>
      </c>
      <c r="C72" s="43" t="s">
        <v>224</v>
      </c>
      <c r="D72" s="43" t="s">
        <v>246</v>
      </c>
      <c r="E72" s="43"/>
      <c r="F72" s="7">
        <f>F73+F76+F81+F84</f>
        <v>654</v>
      </c>
    </row>
    <row r="73" spans="1:6" ht="31.5">
      <c r="A73" s="31" t="s">
        <v>247</v>
      </c>
      <c r="B73" s="43" t="s">
        <v>202</v>
      </c>
      <c r="C73" s="43" t="s">
        <v>224</v>
      </c>
      <c r="D73" s="43" t="s">
        <v>248</v>
      </c>
      <c r="E73" s="43"/>
      <c r="F73" s="7">
        <f>F74</f>
        <v>428.1</v>
      </c>
    </row>
    <row r="74" spans="1:6" ht="31.5">
      <c r="A74" s="31" t="s">
        <v>215</v>
      </c>
      <c r="B74" s="43" t="s">
        <v>202</v>
      </c>
      <c r="C74" s="43" t="s">
        <v>224</v>
      </c>
      <c r="D74" s="43" t="s">
        <v>248</v>
      </c>
      <c r="E74" s="43" t="s">
        <v>216</v>
      </c>
      <c r="F74" s="7">
        <f>F75</f>
        <v>428.1</v>
      </c>
    </row>
    <row r="75" spans="1:6" ht="47.25">
      <c r="A75" s="31" t="s">
        <v>217</v>
      </c>
      <c r="B75" s="43" t="s">
        <v>202</v>
      </c>
      <c r="C75" s="43" t="s">
        <v>224</v>
      </c>
      <c r="D75" s="43" t="s">
        <v>248</v>
      </c>
      <c r="E75" s="43" t="s">
        <v>218</v>
      </c>
      <c r="F75" s="7">
        <f>'Прил.№5 ведомств.'!G64</f>
        <v>428.1</v>
      </c>
    </row>
    <row r="76" spans="1:6" ht="63">
      <c r="A76" s="123" t="s">
        <v>249</v>
      </c>
      <c r="B76" s="43" t="s">
        <v>202</v>
      </c>
      <c r="C76" s="43" t="s">
        <v>224</v>
      </c>
      <c r="D76" s="43" t="s">
        <v>250</v>
      </c>
      <c r="E76" s="43"/>
      <c r="F76" s="7">
        <f>F77+F79</f>
        <v>224.89999999999998</v>
      </c>
    </row>
    <row r="77" spans="1:6" ht="78.75">
      <c r="A77" s="31" t="s">
        <v>211</v>
      </c>
      <c r="B77" s="43" t="s">
        <v>202</v>
      </c>
      <c r="C77" s="43" t="s">
        <v>224</v>
      </c>
      <c r="D77" s="43" t="s">
        <v>250</v>
      </c>
      <c r="E77" s="43" t="s">
        <v>212</v>
      </c>
      <c r="F77" s="7">
        <f>F78</f>
        <v>159.69999999999999</v>
      </c>
    </row>
    <row r="78" spans="1:6" ht="31.5">
      <c r="A78" s="31" t="s">
        <v>213</v>
      </c>
      <c r="B78" s="43" t="s">
        <v>202</v>
      </c>
      <c r="C78" s="43" t="s">
        <v>224</v>
      </c>
      <c r="D78" s="43" t="s">
        <v>250</v>
      </c>
      <c r="E78" s="43" t="s">
        <v>214</v>
      </c>
      <c r="F78" s="7">
        <f>'Прил.№5 ведомств.'!G67</f>
        <v>159.69999999999999</v>
      </c>
    </row>
    <row r="79" spans="1:6" ht="31.5">
      <c r="A79" s="26" t="s">
        <v>215</v>
      </c>
      <c r="B79" s="43" t="s">
        <v>202</v>
      </c>
      <c r="C79" s="43" t="s">
        <v>224</v>
      </c>
      <c r="D79" s="43" t="s">
        <v>250</v>
      </c>
      <c r="E79" s="43" t="s">
        <v>216</v>
      </c>
      <c r="F79" s="7">
        <f>F80</f>
        <v>65.2</v>
      </c>
    </row>
    <row r="80" spans="1:6" ht="47.25">
      <c r="A80" s="26" t="s">
        <v>217</v>
      </c>
      <c r="B80" s="43" t="s">
        <v>202</v>
      </c>
      <c r="C80" s="43" t="s">
        <v>224</v>
      </c>
      <c r="D80" s="43" t="s">
        <v>250</v>
      </c>
      <c r="E80" s="43" t="s">
        <v>218</v>
      </c>
      <c r="F80" s="7">
        <f>'Прил.№5 ведомств.'!G69</f>
        <v>65.2</v>
      </c>
    </row>
    <row r="81" spans="1:6" ht="63">
      <c r="A81" s="33" t="s">
        <v>843</v>
      </c>
      <c r="B81" s="43" t="s">
        <v>202</v>
      </c>
      <c r="C81" s="43" t="s">
        <v>224</v>
      </c>
      <c r="D81" s="43" t="s">
        <v>844</v>
      </c>
      <c r="E81" s="43"/>
      <c r="F81" s="7">
        <f>F82</f>
        <v>0.5</v>
      </c>
    </row>
    <row r="82" spans="1:6" ht="31.5">
      <c r="A82" s="26" t="s">
        <v>215</v>
      </c>
      <c r="B82" s="43" t="s">
        <v>202</v>
      </c>
      <c r="C82" s="43" t="s">
        <v>224</v>
      </c>
      <c r="D82" s="43" t="s">
        <v>844</v>
      </c>
      <c r="E82" s="43" t="s">
        <v>216</v>
      </c>
      <c r="F82" s="7">
        <f>F83</f>
        <v>0.5</v>
      </c>
    </row>
    <row r="83" spans="1:6" ht="47.25">
      <c r="A83" s="26" t="s">
        <v>217</v>
      </c>
      <c r="B83" s="43" t="s">
        <v>202</v>
      </c>
      <c r="C83" s="43" t="s">
        <v>224</v>
      </c>
      <c r="D83" s="43" t="s">
        <v>844</v>
      </c>
      <c r="E83" s="43" t="s">
        <v>218</v>
      </c>
      <c r="F83" s="7">
        <f>'Прил.№5 ведомств.'!G916</f>
        <v>0.5</v>
      </c>
    </row>
    <row r="84" spans="1:6" ht="47.25">
      <c r="A84" s="35" t="s">
        <v>275</v>
      </c>
      <c r="B84" s="43" t="s">
        <v>202</v>
      </c>
      <c r="C84" s="43" t="s">
        <v>224</v>
      </c>
      <c r="D84" s="43" t="s">
        <v>818</v>
      </c>
      <c r="E84" s="43"/>
      <c r="F84" s="7">
        <f>F85</f>
        <v>0.5</v>
      </c>
    </row>
    <row r="85" spans="1:6" ht="31.5">
      <c r="A85" s="26" t="s">
        <v>215</v>
      </c>
      <c r="B85" s="43" t="s">
        <v>202</v>
      </c>
      <c r="C85" s="43" t="s">
        <v>224</v>
      </c>
      <c r="D85" s="43" t="s">
        <v>818</v>
      </c>
      <c r="E85" s="43" t="s">
        <v>216</v>
      </c>
      <c r="F85" s="7">
        <f>F86</f>
        <v>0.5</v>
      </c>
    </row>
    <row r="86" spans="1:6" ht="47.25">
      <c r="A86" s="26" t="s">
        <v>217</v>
      </c>
      <c r="B86" s="43" t="s">
        <v>202</v>
      </c>
      <c r="C86" s="43" t="s">
        <v>224</v>
      </c>
      <c r="D86" s="43" t="s">
        <v>818</v>
      </c>
      <c r="E86" s="43" t="s">
        <v>218</v>
      </c>
      <c r="F86" s="7">
        <f>'Прил.№5 ведомств.'!G72</f>
        <v>0.5</v>
      </c>
    </row>
    <row r="87" spans="1:6" ht="93.75" customHeight="1">
      <c r="A87" s="31" t="s">
        <v>689</v>
      </c>
      <c r="B87" s="10" t="s">
        <v>202</v>
      </c>
      <c r="C87" s="10" t="s">
        <v>224</v>
      </c>
      <c r="D87" s="6" t="s">
        <v>252</v>
      </c>
      <c r="E87" s="10"/>
      <c r="F87" s="11">
        <f>F92+F88+F96</f>
        <v>80</v>
      </c>
    </row>
    <row r="88" spans="1:6" ht="78.75">
      <c r="A88" s="31" t="s">
        <v>253</v>
      </c>
      <c r="B88" s="10" t="s">
        <v>202</v>
      </c>
      <c r="C88" s="10" t="s">
        <v>224</v>
      </c>
      <c r="D88" s="32" t="s">
        <v>254</v>
      </c>
      <c r="E88" s="10"/>
      <c r="F88" s="11">
        <f>F89</f>
        <v>15</v>
      </c>
    </row>
    <row r="89" spans="1:6" ht="31.5">
      <c r="A89" s="123" t="s">
        <v>255</v>
      </c>
      <c r="B89" s="10" t="s">
        <v>202</v>
      </c>
      <c r="C89" s="10" t="s">
        <v>224</v>
      </c>
      <c r="D89" s="6" t="s">
        <v>256</v>
      </c>
      <c r="E89" s="10"/>
      <c r="F89" s="11">
        <f>F90</f>
        <v>15</v>
      </c>
    </row>
    <row r="90" spans="1:6" ht="31.5">
      <c r="A90" s="26" t="s">
        <v>215</v>
      </c>
      <c r="B90" s="10" t="s">
        <v>202</v>
      </c>
      <c r="C90" s="10" t="s">
        <v>224</v>
      </c>
      <c r="D90" s="6" t="s">
        <v>256</v>
      </c>
      <c r="E90" s="10" t="s">
        <v>216</v>
      </c>
      <c r="F90" s="11">
        <f>F91</f>
        <v>15</v>
      </c>
    </row>
    <row r="91" spans="1:6" ht="47.25">
      <c r="A91" s="26" t="s">
        <v>217</v>
      </c>
      <c r="B91" s="10" t="s">
        <v>202</v>
      </c>
      <c r="C91" s="10" t="s">
        <v>224</v>
      </c>
      <c r="D91" s="6" t="s">
        <v>256</v>
      </c>
      <c r="E91" s="10" t="s">
        <v>218</v>
      </c>
      <c r="F91" s="11">
        <f>'Прил.№5 ведомств.'!G77</f>
        <v>15</v>
      </c>
    </row>
    <row r="92" spans="1:6" ht="63">
      <c r="A92" s="31" t="s">
        <v>257</v>
      </c>
      <c r="B92" s="10" t="s">
        <v>202</v>
      </c>
      <c r="C92" s="10" t="s">
        <v>224</v>
      </c>
      <c r="D92" s="32" t="s">
        <v>258</v>
      </c>
      <c r="E92" s="10"/>
      <c r="F92" s="11">
        <f>F93</f>
        <v>50</v>
      </c>
    </row>
    <row r="93" spans="1:6" ht="15.75">
      <c r="A93" s="48" t="s">
        <v>259</v>
      </c>
      <c r="B93" s="10" t="s">
        <v>202</v>
      </c>
      <c r="C93" s="10" t="s">
        <v>224</v>
      </c>
      <c r="D93" s="6" t="s">
        <v>260</v>
      </c>
      <c r="E93" s="10"/>
      <c r="F93" s="11">
        <f>F94</f>
        <v>50</v>
      </c>
    </row>
    <row r="94" spans="1:6" ht="31.5">
      <c r="A94" s="26" t="s">
        <v>215</v>
      </c>
      <c r="B94" s="10" t="s">
        <v>202</v>
      </c>
      <c r="C94" s="10" t="s">
        <v>224</v>
      </c>
      <c r="D94" s="6" t="s">
        <v>260</v>
      </c>
      <c r="E94" s="10" t="s">
        <v>216</v>
      </c>
      <c r="F94" s="11">
        <f>F95</f>
        <v>50</v>
      </c>
    </row>
    <row r="95" spans="1:6" ht="47.25">
      <c r="A95" s="26" t="s">
        <v>217</v>
      </c>
      <c r="B95" s="10" t="s">
        <v>202</v>
      </c>
      <c r="C95" s="10" t="s">
        <v>224</v>
      </c>
      <c r="D95" s="6" t="s">
        <v>260</v>
      </c>
      <c r="E95" s="10" t="s">
        <v>218</v>
      </c>
      <c r="F95" s="11">
        <f>'Прил.№5 ведомств.'!G81</f>
        <v>50</v>
      </c>
    </row>
    <row r="96" spans="1:6" ht="47.25">
      <c r="A96" s="26" t="s">
        <v>261</v>
      </c>
      <c r="B96" s="10" t="s">
        <v>202</v>
      </c>
      <c r="C96" s="10" t="s">
        <v>224</v>
      </c>
      <c r="D96" s="6" t="s">
        <v>262</v>
      </c>
      <c r="E96" s="10"/>
      <c r="F96" s="11">
        <f>F97</f>
        <v>15</v>
      </c>
    </row>
    <row r="97" spans="1:6" ht="15.75">
      <c r="A97" s="48" t="s">
        <v>263</v>
      </c>
      <c r="B97" s="10" t="s">
        <v>202</v>
      </c>
      <c r="C97" s="10" t="s">
        <v>224</v>
      </c>
      <c r="D97" s="6" t="s">
        <v>264</v>
      </c>
      <c r="E97" s="10"/>
      <c r="F97" s="11">
        <f>F98</f>
        <v>15</v>
      </c>
    </row>
    <row r="98" spans="1:6" ht="31.5">
      <c r="A98" s="26" t="s">
        <v>215</v>
      </c>
      <c r="B98" s="10" t="s">
        <v>202</v>
      </c>
      <c r="C98" s="10" t="s">
        <v>224</v>
      </c>
      <c r="D98" s="6" t="s">
        <v>264</v>
      </c>
      <c r="E98" s="10" t="s">
        <v>216</v>
      </c>
      <c r="F98" s="11">
        <f>F99</f>
        <v>15</v>
      </c>
    </row>
    <row r="99" spans="1:6" ht="47.25">
      <c r="A99" s="26" t="s">
        <v>217</v>
      </c>
      <c r="B99" s="10" t="s">
        <v>202</v>
      </c>
      <c r="C99" s="10" t="s">
        <v>224</v>
      </c>
      <c r="D99" s="6" t="s">
        <v>264</v>
      </c>
      <c r="E99" s="10" t="s">
        <v>218</v>
      </c>
      <c r="F99" s="11">
        <f>'Прил.№5 ведомств.'!G85</f>
        <v>15</v>
      </c>
    </row>
    <row r="100" spans="1:6" ht="47.25">
      <c r="A100" s="33" t="s">
        <v>265</v>
      </c>
      <c r="B100" s="10" t="s">
        <v>202</v>
      </c>
      <c r="C100" s="10" t="s">
        <v>224</v>
      </c>
      <c r="D100" s="32" t="s">
        <v>266</v>
      </c>
      <c r="E100" s="34"/>
      <c r="F100" s="11">
        <f>F101</f>
        <v>100</v>
      </c>
    </row>
    <row r="101" spans="1:6" ht="31.5">
      <c r="A101" s="26" t="s">
        <v>241</v>
      </c>
      <c r="B101" s="10" t="s">
        <v>202</v>
      </c>
      <c r="C101" s="10" t="s">
        <v>224</v>
      </c>
      <c r="D101" s="21" t="s">
        <v>267</v>
      </c>
      <c r="E101" s="34"/>
      <c r="F101" s="11">
        <f>F102</f>
        <v>100</v>
      </c>
    </row>
    <row r="102" spans="1:6" ht="15.75">
      <c r="A102" s="31" t="s">
        <v>219</v>
      </c>
      <c r="B102" s="10" t="s">
        <v>202</v>
      </c>
      <c r="C102" s="10" t="s">
        <v>224</v>
      </c>
      <c r="D102" s="21" t="s">
        <v>267</v>
      </c>
      <c r="E102" s="34" t="s">
        <v>229</v>
      </c>
      <c r="F102" s="11">
        <f>F103</f>
        <v>100</v>
      </c>
    </row>
    <row r="103" spans="1:6" ht="47.25">
      <c r="A103" s="31" t="s">
        <v>268</v>
      </c>
      <c r="B103" s="10" t="s">
        <v>202</v>
      </c>
      <c r="C103" s="10" t="s">
        <v>224</v>
      </c>
      <c r="D103" s="21" t="s">
        <v>267</v>
      </c>
      <c r="E103" s="34" t="s">
        <v>244</v>
      </c>
      <c r="F103" s="11">
        <f>'Прил.№5 ведомств.'!G89</f>
        <v>100</v>
      </c>
    </row>
    <row r="104" spans="1:6" ht="15.75">
      <c r="A104" s="31" t="s">
        <v>205</v>
      </c>
      <c r="B104" s="43" t="s">
        <v>202</v>
      </c>
      <c r="C104" s="43" t="s">
        <v>224</v>
      </c>
      <c r="D104" s="43" t="s">
        <v>206</v>
      </c>
      <c r="E104" s="43"/>
      <c r="F104" s="7">
        <f>F105+F128</f>
        <v>14388.439999999999</v>
      </c>
    </row>
    <row r="105" spans="1:6" ht="31.5">
      <c r="A105" s="31" t="s">
        <v>269</v>
      </c>
      <c r="B105" s="43" t="s">
        <v>202</v>
      </c>
      <c r="C105" s="43" t="s">
        <v>224</v>
      </c>
      <c r="D105" s="43" t="s">
        <v>270</v>
      </c>
      <c r="E105" s="8"/>
      <c r="F105" s="11">
        <f>F111+F117+F120+F123+F106+F114</f>
        <v>3632.8999999999996</v>
      </c>
    </row>
    <row r="106" spans="1:6" ht="47.25" hidden="1">
      <c r="A106" s="26" t="s">
        <v>271</v>
      </c>
      <c r="B106" s="43" t="s">
        <v>202</v>
      </c>
      <c r="C106" s="43" t="s">
        <v>224</v>
      </c>
      <c r="D106" s="43" t="s">
        <v>272</v>
      </c>
      <c r="E106" s="8"/>
      <c r="F106" s="11">
        <f>F107+F109</f>
        <v>0</v>
      </c>
    </row>
    <row r="107" spans="1:6" ht="78.75" hidden="1">
      <c r="A107" s="26" t="s">
        <v>211</v>
      </c>
      <c r="B107" s="43" t="s">
        <v>202</v>
      </c>
      <c r="C107" s="43" t="s">
        <v>224</v>
      </c>
      <c r="D107" s="43" t="s">
        <v>272</v>
      </c>
      <c r="E107" s="43" t="s">
        <v>212</v>
      </c>
      <c r="F107" s="11">
        <f>F108</f>
        <v>0</v>
      </c>
    </row>
    <row r="108" spans="1:6" ht="31.5" hidden="1">
      <c r="A108" s="26" t="s">
        <v>213</v>
      </c>
      <c r="B108" s="43" t="s">
        <v>202</v>
      </c>
      <c r="C108" s="43" t="s">
        <v>224</v>
      </c>
      <c r="D108" s="43" t="s">
        <v>272</v>
      </c>
      <c r="E108" s="43" t="s">
        <v>214</v>
      </c>
      <c r="F108" s="11"/>
    </row>
    <row r="109" spans="1:6" ht="31.5" hidden="1">
      <c r="A109" s="26" t="s">
        <v>215</v>
      </c>
      <c r="B109" s="43" t="s">
        <v>202</v>
      </c>
      <c r="C109" s="43" t="s">
        <v>224</v>
      </c>
      <c r="D109" s="43" t="s">
        <v>272</v>
      </c>
      <c r="E109" s="43" t="s">
        <v>216</v>
      </c>
      <c r="F109" s="11">
        <f>F110</f>
        <v>0</v>
      </c>
    </row>
    <row r="110" spans="1:6" ht="47.25" hidden="1">
      <c r="A110" s="26" t="s">
        <v>217</v>
      </c>
      <c r="B110" s="43" t="s">
        <v>202</v>
      </c>
      <c r="C110" s="43" t="s">
        <v>224</v>
      </c>
      <c r="D110" s="43" t="s">
        <v>272</v>
      </c>
      <c r="E110" s="43" t="s">
        <v>218</v>
      </c>
      <c r="F110" s="11"/>
    </row>
    <row r="111" spans="1:6" ht="47.25">
      <c r="A111" s="48" t="s">
        <v>273</v>
      </c>
      <c r="B111" s="43" t="s">
        <v>202</v>
      </c>
      <c r="C111" s="43" t="s">
        <v>224</v>
      </c>
      <c r="D111" s="43" t="s">
        <v>274</v>
      </c>
      <c r="E111" s="43"/>
      <c r="F111" s="7">
        <f>F112</f>
        <v>701.8</v>
      </c>
    </row>
    <row r="112" spans="1:6" ht="78.75">
      <c r="A112" s="31" t="s">
        <v>211</v>
      </c>
      <c r="B112" s="43" t="s">
        <v>202</v>
      </c>
      <c r="C112" s="43" t="s">
        <v>224</v>
      </c>
      <c r="D112" s="43" t="s">
        <v>274</v>
      </c>
      <c r="E112" s="43" t="s">
        <v>212</v>
      </c>
      <c r="F112" s="7">
        <f>F113</f>
        <v>701.8</v>
      </c>
    </row>
    <row r="113" spans="1:6" ht="31.5">
      <c r="A113" s="31" t="s">
        <v>213</v>
      </c>
      <c r="B113" s="43" t="s">
        <v>202</v>
      </c>
      <c r="C113" s="43" t="s">
        <v>224</v>
      </c>
      <c r="D113" s="43" t="s">
        <v>274</v>
      </c>
      <c r="E113" s="43" t="s">
        <v>214</v>
      </c>
      <c r="F113" s="7">
        <f>'Прил.№5 ведомств.'!G99</f>
        <v>701.8</v>
      </c>
    </row>
    <row r="114" spans="1:6" ht="63">
      <c r="A114" s="33" t="s">
        <v>843</v>
      </c>
      <c r="B114" s="43" t="s">
        <v>202</v>
      </c>
      <c r="C114" s="43" t="s">
        <v>224</v>
      </c>
      <c r="D114" s="21" t="s">
        <v>845</v>
      </c>
      <c r="E114" s="43"/>
      <c r="F114" s="7">
        <f>F115</f>
        <v>32</v>
      </c>
    </row>
    <row r="115" spans="1:6" ht="31.5">
      <c r="A115" s="26" t="s">
        <v>215</v>
      </c>
      <c r="B115" s="43" t="s">
        <v>202</v>
      </c>
      <c r="C115" s="43" t="s">
        <v>224</v>
      </c>
      <c r="D115" s="21" t="s">
        <v>845</v>
      </c>
      <c r="E115" s="43" t="s">
        <v>216</v>
      </c>
      <c r="F115" s="7">
        <f>F116</f>
        <v>32</v>
      </c>
    </row>
    <row r="116" spans="1:6" ht="47.25">
      <c r="A116" s="26" t="s">
        <v>217</v>
      </c>
      <c r="B116" s="43" t="s">
        <v>202</v>
      </c>
      <c r="C116" s="43" t="s">
        <v>224</v>
      </c>
      <c r="D116" s="21" t="s">
        <v>845</v>
      </c>
      <c r="E116" s="43" t="s">
        <v>218</v>
      </c>
      <c r="F116" s="7">
        <f>'Прил.№5 ведомств.'!G921</f>
        <v>32</v>
      </c>
    </row>
    <row r="117" spans="1:6" ht="47.25">
      <c r="A117" s="35" t="s">
        <v>275</v>
      </c>
      <c r="B117" s="21" t="s">
        <v>202</v>
      </c>
      <c r="C117" s="21" t="s">
        <v>224</v>
      </c>
      <c r="D117" s="21" t="s">
        <v>276</v>
      </c>
      <c r="E117" s="21"/>
      <c r="F117" s="11">
        <f>F118</f>
        <v>40</v>
      </c>
    </row>
    <row r="118" spans="1:6" ht="31.5">
      <c r="A118" s="26" t="s">
        <v>215</v>
      </c>
      <c r="B118" s="21" t="s">
        <v>202</v>
      </c>
      <c r="C118" s="21" t="s">
        <v>224</v>
      </c>
      <c r="D118" s="21" t="s">
        <v>276</v>
      </c>
      <c r="E118" s="21" t="s">
        <v>216</v>
      </c>
      <c r="F118" s="11">
        <f>F119</f>
        <v>40</v>
      </c>
    </row>
    <row r="119" spans="1:6" ht="47.25">
      <c r="A119" s="26" t="s">
        <v>217</v>
      </c>
      <c r="B119" s="21" t="s">
        <v>202</v>
      </c>
      <c r="C119" s="21" t="s">
        <v>224</v>
      </c>
      <c r="D119" s="21" t="s">
        <v>276</v>
      </c>
      <c r="E119" s="21" t="s">
        <v>218</v>
      </c>
      <c r="F119" s="11">
        <f>'Прил.№5 ведомств.'!G102</f>
        <v>40</v>
      </c>
    </row>
    <row r="120" spans="1:6" ht="47.25">
      <c r="A120" s="33" t="s">
        <v>278</v>
      </c>
      <c r="B120" s="43" t="s">
        <v>202</v>
      </c>
      <c r="C120" s="43" t="s">
        <v>224</v>
      </c>
      <c r="D120" s="43" t="s">
        <v>279</v>
      </c>
      <c r="E120" s="43"/>
      <c r="F120" s="7">
        <f>SUM(F121:F121)</f>
        <v>1752.9</v>
      </c>
    </row>
    <row r="121" spans="1:6" ht="78.75">
      <c r="A121" s="31" t="s">
        <v>211</v>
      </c>
      <c r="B121" s="43" t="s">
        <v>202</v>
      </c>
      <c r="C121" s="43" t="s">
        <v>224</v>
      </c>
      <c r="D121" s="43" t="s">
        <v>279</v>
      </c>
      <c r="E121" s="43" t="s">
        <v>212</v>
      </c>
      <c r="F121" s="7">
        <f>F122</f>
        <v>1752.9</v>
      </c>
    </row>
    <row r="122" spans="1:6" ht="31.5">
      <c r="A122" s="31" t="s">
        <v>213</v>
      </c>
      <c r="B122" s="43" t="s">
        <v>202</v>
      </c>
      <c r="C122" s="43" t="s">
        <v>224</v>
      </c>
      <c r="D122" s="43" t="s">
        <v>279</v>
      </c>
      <c r="E122" s="43" t="s">
        <v>214</v>
      </c>
      <c r="F122" s="7">
        <f>'Прил.№5 ведомств.'!G108</f>
        <v>1752.9</v>
      </c>
    </row>
    <row r="123" spans="1:6" ht="47.25">
      <c r="A123" s="48" t="s">
        <v>280</v>
      </c>
      <c r="B123" s="43" t="s">
        <v>202</v>
      </c>
      <c r="C123" s="43" t="s">
        <v>224</v>
      </c>
      <c r="D123" s="43" t="s">
        <v>281</v>
      </c>
      <c r="E123" s="43"/>
      <c r="F123" s="7">
        <f>F124+F126</f>
        <v>1106.1999999999998</v>
      </c>
    </row>
    <row r="124" spans="1:6" ht="78.75">
      <c r="A124" s="31" t="s">
        <v>211</v>
      </c>
      <c r="B124" s="43" t="s">
        <v>202</v>
      </c>
      <c r="C124" s="43" t="s">
        <v>224</v>
      </c>
      <c r="D124" s="43" t="s">
        <v>281</v>
      </c>
      <c r="E124" s="43" t="s">
        <v>212</v>
      </c>
      <c r="F124" s="7">
        <f>F125</f>
        <v>1073.0999999999999</v>
      </c>
    </row>
    <row r="125" spans="1:6" ht="31.5">
      <c r="A125" s="31" t="s">
        <v>213</v>
      </c>
      <c r="B125" s="43" t="s">
        <v>202</v>
      </c>
      <c r="C125" s="43" t="s">
        <v>224</v>
      </c>
      <c r="D125" s="43" t="s">
        <v>281</v>
      </c>
      <c r="E125" s="43" t="s">
        <v>214</v>
      </c>
      <c r="F125" s="7">
        <f>'Прил.№5 ведомств.'!G111</f>
        <v>1073.0999999999999</v>
      </c>
    </row>
    <row r="126" spans="1:6" ht="31.5">
      <c r="A126" s="31" t="s">
        <v>215</v>
      </c>
      <c r="B126" s="43" t="s">
        <v>202</v>
      </c>
      <c r="C126" s="43" t="s">
        <v>224</v>
      </c>
      <c r="D126" s="43" t="s">
        <v>281</v>
      </c>
      <c r="E126" s="43" t="s">
        <v>216</v>
      </c>
      <c r="F126" s="7">
        <f>F127</f>
        <v>33.1</v>
      </c>
    </row>
    <row r="127" spans="1:6" ht="47.25">
      <c r="A127" s="31" t="s">
        <v>217</v>
      </c>
      <c r="B127" s="43" t="s">
        <v>202</v>
      </c>
      <c r="C127" s="43" t="s">
        <v>224</v>
      </c>
      <c r="D127" s="43" t="s">
        <v>281</v>
      </c>
      <c r="E127" s="43" t="s">
        <v>218</v>
      </c>
      <c r="F127" s="7">
        <f>'Прил.№5 ведомств.'!G113</f>
        <v>33.1</v>
      </c>
    </row>
    <row r="128" spans="1:6" ht="15.75">
      <c r="A128" s="31" t="s">
        <v>225</v>
      </c>
      <c r="B128" s="43" t="s">
        <v>202</v>
      </c>
      <c r="C128" s="43" t="s">
        <v>224</v>
      </c>
      <c r="D128" s="43" t="s">
        <v>226</v>
      </c>
      <c r="E128" s="43"/>
      <c r="F128" s="7">
        <f>F129+F132+F135+F140+F145</f>
        <v>10755.539999999999</v>
      </c>
    </row>
    <row r="129" spans="1:6" ht="47.25">
      <c r="A129" s="31" t="s">
        <v>475</v>
      </c>
      <c r="B129" s="43" t="s">
        <v>202</v>
      </c>
      <c r="C129" s="43" t="s">
        <v>224</v>
      </c>
      <c r="D129" s="43" t="s">
        <v>476</v>
      </c>
      <c r="E129" s="43"/>
      <c r="F129" s="7">
        <f>F130</f>
        <v>1961.14</v>
      </c>
    </row>
    <row r="130" spans="1:6" ht="31.5">
      <c r="A130" s="31" t="s">
        <v>215</v>
      </c>
      <c r="B130" s="43" t="s">
        <v>202</v>
      </c>
      <c r="C130" s="43" t="s">
        <v>224</v>
      </c>
      <c r="D130" s="43" t="s">
        <v>476</v>
      </c>
      <c r="E130" s="43" t="s">
        <v>216</v>
      </c>
      <c r="F130" s="63">
        <f>F131</f>
        <v>1961.14</v>
      </c>
    </row>
    <row r="131" spans="1:6" ht="47.25">
      <c r="A131" s="31" t="s">
        <v>217</v>
      </c>
      <c r="B131" s="43" t="s">
        <v>202</v>
      </c>
      <c r="C131" s="43" t="s">
        <v>224</v>
      </c>
      <c r="D131" s="43" t="s">
        <v>476</v>
      </c>
      <c r="E131" s="43" t="s">
        <v>218</v>
      </c>
      <c r="F131" s="63">
        <f>'Прил.№5 ведомств.'!G461</f>
        <v>1961.14</v>
      </c>
    </row>
    <row r="132" spans="1:6" ht="15.75">
      <c r="A132" s="31" t="s">
        <v>263</v>
      </c>
      <c r="B132" s="43" t="s">
        <v>202</v>
      </c>
      <c r="C132" s="43" t="s">
        <v>224</v>
      </c>
      <c r="D132" s="43" t="s">
        <v>289</v>
      </c>
      <c r="E132" s="43"/>
      <c r="F132" s="7">
        <f>F133</f>
        <v>5</v>
      </c>
    </row>
    <row r="133" spans="1:6" ht="31.5">
      <c r="A133" s="31" t="s">
        <v>215</v>
      </c>
      <c r="B133" s="43" t="s">
        <v>202</v>
      </c>
      <c r="C133" s="43" t="s">
        <v>224</v>
      </c>
      <c r="D133" s="43" t="s">
        <v>289</v>
      </c>
      <c r="E133" s="43" t="s">
        <v>216</v>
      </c>
      <c r="F133" s="7">
        <f>F134</f>
        <v>5</v>
      </c>
    </row>
    <row r="134" spans="1:6" ht="47.25">
      <c r="A134" s="31" t="s">
        <v>217</v>
      </c>
      <c r="B134" s="43" t="s">
        <v>202</v>
      </c>
      <c r="C134" s="43" t="s">
        <v>224</v>
      </c>
      <c r="D134" s="43" t="s">
        <v>289</v>
      </c>
      <c r="E134" s="43" t="s">
        <v>218</v>
      </c>
      <c r="F134" s="7">
        <f>'Прил.№5 ведомств.'!G490</f>
        <v>5</v>
      </c>
    </row>
    <row r="135" spans="1:6" ht="15.75">
      <c r="A135" s="31" t="s">
        <v>290</v>
      </c>
      <c r="B135" s="43" t="s">
        <v>202</v>
      </c>
      <c r="C135" s="43" t="s">
        <v>224</v>
      </c>
      <c r="D135" s="43" t="s">
        <v>291</v>
      </c>
      <c r="E135" s="43"/>
      <c r="F135" s="7">
        <f>F136+F138</f>
        <v>6126.7</v>
      </c>
    </row>
    <row r="136" spans="1:6" ht="78.75">
      <c r="A136" s="31" t="s">
        <v>211</v>
      </c>
      <c r="B136" s="43" t="s">
        <v>202</v>
      </c>
      <c r="C136" s="43" t="s">
        <v>224</v>
      </c>
      <c r="D136" s="43" t="s">
        <v>291</v>
      </c>
      <c r="E136" s="43" t="s">
        <v>212</v>
      </c>
      <c r="F136" s="7">
        <f>F137</f>
        <v>4952</v>
      </c>
    </row>
    <row r="137" spans="1:6" ht="31.5">
      <c r="A137" s="26" t="s">
        <v>292</v>
      </c>
      <c r="B137" s="43" t="s">
        <v>202</v>
      </c>
      <c r="C137" s="43" t="s">
        <v>224</v>
      </c>
      <c r="D137" s="43" t="s">
        <v>291</v>
      </c>
      <c r="E137" s="43" t="s">
        <v>293</v>
      </c>
      <c r="F137" s="7">
        <f>'Прил.№5 ведомств.'!G129</f>
        <v>4952</v>
      </c>
    </row>
    <row r="138" spans="1:6" ht="31.5">
      <c r="A138" s="31" t="s">
        <v>215</v>
      </c>
      <c r="B138" s="43" t="s">
        <v>202</v>
      </c>
      <c r="C138" s="43" t="s">
        <v>224</v>
      </c>
      <c r="D138" s="43" t="s">
        <v>291</v>
      </c>
      <c r="E138" s="43" t="s">
        <v>216</v>
      </c>
      <c r="F138" s="63">
        <f>F139</f>
        <v>1174.7</v>
      </c>
    </row>
    <row r="139" spans="1:6" ht="47.25">
      <c r="A139" s="31" t="s">
        <v>217</v>
      </c>
      <c r="B139" s="43" t="s">
        <v>202</v>
      </c>
      <c r="C139" s="43" t="s">
        <v>224</v>
      </c>
      <c r="D139" s="43" t="s">
        <v>291</v>
      </c>
      <c r="E139" s="43" t="s">
        <v>218</v>
      </c>
      <c r="F139" s="63">
        <f>'Прил.№5 ведомств.'!G131</f>
        <v>1174.7</v>
      </c>
    </row>
    <row r="140" spans="1:6" ht="47.25">
      <c r="A140" s="31" t="s">
        <v>294</v>
      </c>
      <c r="B140" s="43" t="s">
        <v>202</v>
      </c>
      <c r="C140" s="43" t="s">
        <v>224</v>
      </c>
      <c r="D140" s="43" t="s">
        <v>295</v>
      </c>
      <c r="E140" s="43"/>
      <c r="F140" s="7">
        <f>F141+F143</f>
        <v>2520.4</v>
      </c>
    </row>
    <row r="141" spans="1:6" ht="78.75">
      <c r="A141" s="31" t="s">
        <v>211</v>
      </c>
      <c r="B141" s="43" t="s">
        <v>202</v>
      </c>
      <c r="C141" s="43" t="s">
        <v>224</v>
      </c>
      <c r="D141" s="43" t="s">
        <v>295</v>
      </c>
      <c r="E141" s="43" t="s">
        <v>212</v>
      </c>
      <c r="F141" s="63">
        <f>F142</f>
        <v>1895</v>
      </c>
    </row>
    <row r="142" spans="1:6" ht="31.5">
      <c r="A142" s="31" t="s">
        <v>213</v>
      </c>
      <c r="B142" s="43" t="s">
        <v>202</v>
      </c>
      <c r="C142" s="43" t="s">
        <v>224</v>
      </c>
      <c r="D142" s="43" t="s">
        <v>295</v>
      </c>
      <c r="E142" s="43" t="s">
        <v>214</v>
      </c>
      <c r="F142" s="63">
        <f>'Прил.№5 ведомств.'!G134</f>
        <v>1895</v>
      </c>
    </row>
    <row r="143" spans="1:6" ht="31.5">
      <c r="A143" s="31" t="s">
        <v>215</v>
      </c>
      <c r="B143" s="43" t="s">
        <v>202</v>
      </c>
      <c r="C143" s="43" t="s">
        <v>224</v>
      </c>
      <c r="D143" s="43" t="s">
        <v>295</v>
      </c>
      <c r="E143" s="43" t="s">
        <v>216</v>
      </c>
      <c r="F143" s="7">
        <f>F144</f>
        <v>625.4</v>
      </c>
    </row>
    <row r="144" spans="1:6" ht="47.25">
      <c r="A144" s="31" t="s">
        <v>217</v>
      </c>
      <c r="B144" s="43" t="s">
        <v>202</v>
      </c>
      <c r="C144" s="43" t="s">
        <v>224</v>
      </c>
      <c r="D144" s="43" t="s">
        <v>295</v>
      </c>
      <c r="E144" s="43" t="s">
        <v>218</v>
      </c>
      <c r="F144" s="63">
        <f>'Прил.№5 ведомств.'!G136</f>
        <v>625.4</v>
      </c>
    </row>
    <row r="145" spans="1:6" ht="15.75">
      <c r="A145" s="26" t="s">
        <v>227</v>
      </c>
      <c r="B145" s="43" t="s">
        <v>202</v>
      </c>
      <c r="C145" s="43" t="s">
        <v>224</v>
      </c>
      <c r="D145" s="43" t="s">
        <v>228</v>
      </c>
      <c r="E145" s="43"/>
      <c r="F145" s="63">
        <f>F146</f>
        <v>142.30000000000001</v>
      </c>
    </row>
    <row r="146" spans="1:6" ht="15.75">
      <c r="A146" s="26" t="s">
        <v>219</v>
      </c>
      <c r="B146" s="43" t="s">
        <v>202</v>
      </c>
      <c r="C146" s="43" t="s">
        <v>224</v>
      </c>
      <c r="D146" s="43" t="s">
        <v>228</v>
      </c>
      <c r="E146" s="43" t="s">
        <v>229</v>
      </c>
      <c r="F146" s="63">
        <f>F147</f>
        <v>142.30000000000001</v>
      </c>
    </row>
    <row r="147" spans="1:6" ht="15.75">
      <c r="A147" s="26" t="s">
        <v>230</v>
      </c>
      <c r="B147" s="43" t="s">
        <v>202</v>
      </c>
      <c r="C147" s="43" t="s">
        <v>224</v>
      </c>
      <c r="D147" s="43" t="s">
        <v>228</v>
      </c>
      <c r="E147" s="43" t="s">
        <v>231</v>
      </c>
      <c r="F147" s="63">
        <f>'Прил.№5 ведомств.'!G26+'Прил.№5 ведомств.'!G139</f>
        <v>142.30000000000001</v>
      </c>
    </row>
    <row r="148" spans="1:6" ht="31.5">
      <c r="A148" s="44" t="s">
        <v>306</v>
      </c>
      <c r="B148" s="8" t="s">
        <v>299</v>
      </c>
      <c r="C148" s="8"/>
      <c r="D148" s="8"/>
      <c r="E148" s="8"/>
      <c r="F148" s="4">
        <f>F149</f>
        <v>7209.4</v>
      </c>
    </row>
    <row r="149" spans="1:6" ht="47.25">
      <c r="A149" s="44" t="s">
        <v>307</v>
      </c>
      <c r="B149" s="8" t="s">
        <v>299</v>
      </c>
      <c r="C149" s="8" t="s">
        <v>303</v>
      </c>
      <c r="D149" s="43"/>
      <c r="E149" s="43"/>
      <c r="F149" s="4">
        <f>F150</f>
        <v>7209.4</v>
      </c>
    </row>
    <row r="150" spans="1:6" ht="15.75">
      <c r="A150" s="31" t="s">
        <v>205</v>
      </c>
      <c r="B150" s="43" t="s">
        <v>299</v>
      </c>
      <c r="C150" s="43" t="s">
        <v>303</v>
      </c>
      <c r="D150" s="43" t="s">
        <v>206</v>
      </c>
      <c r="E150" s="43"/>
      <c r="F150" s="7">
        <f>F151</f>
        <v>7209.4</v>
      </c>
    </row>
    <row r="151" spans="1:6" ht="15.75">
      <c r="A151" s="31" t="s">
        <v>225</v>
      </c>
      <c r="B151" s="43" t="s">
        <v>299</v>
      </c>
      <c r="C151" s="43" t="s">
        <v>303</v>
      </c>
      <c r="D151" s="43" t="s">
        <v>226</v>
      </c>
      <c r="E151" s="43"/>
      <c r="F151" s="7">
        <f>F152+F155+F160</f>
        <v>7209.4</v>
      </c>
    </row>
    <row r="152" spans="1:6" ht="47.25">
      <c r="A152" s="31" t="s">
        <v>308</v>
      </c>
      <c r="B152" s="43" t="s">
        <v>299</v>
      </c>
      <c r="C152" s="43" t="s">
        <v>303</v>
      </c>
      <c r="D152" s="43" t="s">
        <v>309</v>
      </c>
      <c r="E152" s="43"/>
      <c r="F152" s="7">
        <f>F153</f>
        <v>2262.4</v>
      </c>
    </row>
    <row r="153" spans="1:6" ht="31.5">
      <c r="A153" s="31" t="s">
        <v>215</v>
      </c>
      <c r="B153" s="43" t="s">
        <v>299</v>
      </c>
      <c r="C153" s="43" t="s">
        <v>303</v>
      </c>
      <c r="D153" s="43" t="s">
        <v>309</v>
      </c>
      <c r="E153" s="43" t="s">
        <v>216</v>
      </c>
      <c r="F153" s="7">
        <f>F154</f>
        <v>2262.4</v>
      </c>
    </row>
    <row r="154" spans="1:6" ht="47.25">
      <c r="A154" s="31" t="s">
        <v>217</v>
      </c>
      <c r="B154" s="43" t="s">
        <v>299</v>
      </c>
      <c r="C154" s="43" t="s">
        <v>303</v>
      </c>
      <c r="D154" s="43" t="s">
        <v>309</v>
      </c>
      <c r="E154" s="43" t="s">
        <v>218</v>
      </c>
      <c r="F154" s="124">
        <f>'Прил.№5 ведомств.'!G158</f>
        <v>2262.4</v>
      </c>
    </row>
    <row r="155" spans="1:6" ht="31.5">
      <c r="A155" s="31" t="s">
        <v>312</v>
      </c>
      <c r="B155" s="43" t="s">
        <v>299</v>
      </c>
      <c r="C155" s="43" t="s">
        <v>303</v>
      </c>
      <c r="D155" s="43" t="s">
        <v>313</v>
      </c>
      <c r="E155" s="43"/>
      <c r="F155" s="7">
        <f>F156+F158</f>
        <v>4897</v>
      </c>
    </row>
    <row r="156" spans="1:6" ht="78.75">
      <c r="A156" s="31" t="s">
        <v>211</v>
      </c>
      <c r="B156" s="43" t="s">
        <v>299</v>
      </c>
      <c r="C156" s="43" t="s">
        <v>303</v>
      </c>
      <c r="D156" s="43" t="s">
        <v>313</v>
      </c>
      <c r="E156" s="43" t="s">
        <v>212</v>
      </c>
      <c r="F156" s="63">
        <f>F157</f>
        <v>4692.3</v>
      </c>
    </row>
    <row r="157" spans="1:6" ht="31.5">
      <c r="A157" s="31" t="s">
        <v>426</v>
      </c>
      <c r="B157" s="43" t="s">
        <v>299</v>
      </c>
      <c r="C157" s="43" t="s">
        <v>303</v>
      </c>
      <c r="D157" s="43" t="s">
        <v>313</v>
      </c>
      <c r="E157" s="43" t="s">
        <v>293</v>
      </c>
      <c r="F157" s="63">
        <f>'Прил.№5 ведомств.'!G164</f>
        <v>4692.3</v>
      </c>
    </row>
    <row r="158" spans="1:6" ht="31.5">
      <c r="A158" s="31" t="s">
        <v>215</v>
      </c>
      <c r="B158" s="43" t="s">
        <v>299</v>
      </c>
      <c r="C158" s="43" t="s">
        <v>303</v>
      </c>
      <c r="D158" s="43" t="s">
        <v>313</v>
      </c>
      <c r="E158" s="43" t="s">
        <v>216</v>
      </c>
      <c r="F158" s="7">
        <f>F159</f>
        <v>204.7</v>
      </c>
    </row>
    <row r="159" spans="1:6" ht="47.25">
      <c r="A159" s="31" t="s">
        <v>217</v>
      </c>
      <c r="B159" s="43" t="s">
        <v>299</v>
      </c>
      <c r="C159" s="43" t="s">
        <v>303</v>
      </c>
      <c r="D159" s="43" t="s">
        <v>313</v>
      </c>
      <c r="E159" s="43" t="s">
        <v>218</v>
      </c>
      <c r="F159" s="7">
        <f>'Прил.№5 ведомств.'!G166</f>
        <v>204.7</v>
      </c>
    </row>
    <row r="160" spans="1:6" ht="15.75">
      <c r="A160" s="31" t="s">
        <v>314</v>
      </c>
      <c r="B160" s="43" t="s">
        <v>299</v>
      </c>
      <c r="C160" s="43" t="s">
        <v>303</v>
      </c>
      <c r="D160" s="43" t="s">
        <v>315</v>
      </c>
      <c r="E160" s="43"/>
      <c r="F160" s="7">
        <f>F161</f>
        <v>50</v>
      </c>
    </row>
    <row r="161" spans="1:6" ht="31.5">
      <c r="A161" s="31" t="s">
        <v>215</v>
      </c>
      <c r="B161" s="43" t="s">
        <v>299</v>
      </c>
      <c r="C161" s="43" t="s">
        <v>303</v>
      </c>
      <c r="D161" s="43" t="s">
        <v>315</v>
      </c>
      <c r="E161" s="43" t="s">
        <v>216</v>
      </c>
      <c r="F161" s="7">
        <f>F162</f>
        <v>50</v>
      </c>
    </row>
    <row r="162" spans="1:6" ht="47.25">
      <c r="A162" s="31" t="s">
        <v>217</v>
      </c>
      <c r="B162" s="43" t="s">
        <v>299</v>
      </c>
      <c r="C162" s="43" t="s">
        <v>303</v>
      </c>
      <c r="D162" s="43" t="s">
        <v>315</v>
      </c>
      <c r="E162" s="43" t="s">
        <v>218</v>
      </c>
      <c r="F162" s="7">
        <f>'Прил.№5 ведомств.'!G735</f>
        <v>50</v>
      </c>
    </row>
    <row r="163" spans="1:6" ht="15.75" hidden="1">
      <c r="A163" s="44" t="s">
        <v>690</v>
      </c>
      <c r="B163" s="8" t="s">
        <v>299</v>
      </c>
      <c r="C163" s="8" t="s">
        <v>328</v>
      </c>
      <c r="D163" s="8"/>
      <c r="E163" s="8"/>
      <c r="F163" s="67">
        <f>F164</f>
        <v>0</v>
      </c>
    </row>
    <row r="164" spans="1:6" ht="15.75" hidden="1">
      <c r="A164" s="31" t="s">
        <v>205</v>
      </c>
      <c r="B164" s="43" t="s">
        <v>299</v>
      </c>
      <c r="C164" s="43" t="s">
        <v>328</v>
      </c>
      <c r="D164" s="43" t="s">
        <v>685</v>
      </c>
      <c r="E164" s="43"/>
      <c r="F164" s="63">
        <f>F165</f>
        <v>0</v>
      </c>
    </row>
    <row r="165" spans="1:6" ht="15.75" hidden="1">
      <c r="A165" s="31" t="s">
        <v>225</v>
      </c>
      <c r="B165" s="43" t="s">
        <v>299</v>
      </c>
      <c r="C165" s="43" t="s">
        <v>328</v>
      </c>
      <c r="D165" s="43" t="s">
        <v>686</v>
      </c>
      <c r="E165" s="43"/>
      <c r="F165" s="63">
        <f>F166</f>
        <v>0</v>
      </c>
    </row>
    <row r="166" spans="1:6" ht="15.75" hidden="1">
      <c r="A166" s="31" t="s">
        <v>314</v>
      </c>
      <c r="B166" s="43" t="s">
        <v>299</v>
      </c>
      <c r="C166" s="43" t="s">
        <v>328</v>
      </c>
      <c r="D166" s="43" t="s">
        <v>691</v>
      </c>
      <c r="E166" s="43"/>
      <c r="F166" s="7">
        <f>F167</f>
        <v>0</v>
      </c>
    </row>
    <row r="167" spans="1:6" ht="31.5" hidden="1">
      <c r="A167" s="31" t="s">
        <v>215</v>
      </c>
      <c r="B167" s="43" t="s">
        <v>299</v>
      </c>
      <c r="C167" s="43" t="s">
        <v>328</v>
      </c>
      <c r="D167" s="43" t="s">
        <v>691</v>
      </c>
      <c r="E167" s="43" t="s">
        <v>216</v>
      </c>
      <c r="F167" s="7">
        <f>F168</f>
        <v>0</v>
      </c>
    </row>
    <row r="168" spans="1:6" ht="47.25" hidden="1">
      <c r="A168" s="31" t="s">
        <v>217</v>
      </c>
      <c r="B168" s="43" t="s">
        <v>299</v>
      </c>
      <c r="C168" s="43" t="s">
        <v>328</v>
      </c>
      <c r="D168" s="43" t="s">
        <v>691</v>
      </c>
      <c r="E168" s="43" t="s">
        <v>218</v>
      </c>
      <c r="F168" s="63"/>
    </row>
    <row r="169" spans="1:6" ht="15.75">
      <c r="A169" s="44" t="s">
        <v>316</v>
      </c>
      <c r="B169" s="8" t="s">
        <v>234</v>
      </c>
      <c r="C169" s="8"/>
      <c r="D169" s="8"/>
      <c r="E169" s="8"/>
      <c r="F169" s="4">
        <f>F176+F182+F189+F170</f>
        <v>19923.2</v>
      </c>
    </row>
    <row r="170" spans="1:6" ht="15.75">
      <c r="A170" s="44" t="s">
        <v>317</v>
      </c>
      <c r="B170" s="8" t="s">
        <v>234</v>
      </c>
      <c r="C170" s="8" t="s">
        <v>318</v>
      </c>
      <c r="D170" s="8"/>
      <c r="E170" s="8"/>
      <c r="F170" s="4">
        <f>F171</f>
        <v>310</v>
      </c>
    </row>
    <row r="171" spans="1:6" ht="15.75">
      <c r="A171" s="31" t="s">
        <v>205</v>
      </c>
      <c r="B171" s="43" t="s">
        <v>234</v>
      </c>
      <c r="C171" s="43" t="s">
        <v>318</v>
      </c>
      <c r="D171" s="43" t="s">
        <v>206</v>
      </c>
      <c r="E171" s="43"/>
      <c r="F171" s="7">
        <f>F172</f>
        <v>310</v>
      </c>
    </row>
    <row r="172" spans="1:6" ht="31.5">
      <c r="A172" s="31" t="s">
        <v>269</v>
      </c>
      <c r="B172" s="43" t="s">
        <v>234</v>
      </c>
      <c r="C172" s="43" t="s">
        <v>318</v>
      </c>
      <c r="D172" s="43" t="s">
        <v>270</v>
      </c>
      <c r="E172" s="43"/>
      <c r="F172" s="7">
        <f>F173</f>
        <v>310</v>
      </c>
    </row>
    <row r="173" spans="1:6" ht="31.5">
      <c r="A173" s="26" t="s">
        <v>692</v>
      </c>
      <c r="B173" s="43" t="s">
        <v>234</v>
      </c>
      <c r="C173" s="43" t="s">
        <v>318</v>
      </c>
      <c r="D173" s="43" t="s">
        <v>320</v>
      </c>
      <c r="E173" s="43"/>
      <c r="F173" s="7">
        <f>F174</f>
        <v>310</v>
      </c>
    </row>
    <row r="174" spans="1:6" ht="15.75">
      <c r="A174" s="31" t="s">
        <v>219</v>
      </c>
      <c r="B174" s="43" t="s">
        <v>234</v>
      </c>
      <c r="C174" s="43" t="s">
        <v>318</v>
      </c>
      <c r="D174" s="43" t="s">
        <v>320</v>
      </c>
      <c r="E174" s="43" t="s">
        <v>229</v>
      </c>
      <c r="F174" s="7">
        <f>F175</f>
        <v>310</v>
      </c>
    </row>
    <row r="175" spans="1:6" ht="47.25">
      <c r="A175" s="26" t="s">
        <v>268</v>
      </c>
      <c r="B175" s="43" t="s">
        <v>234</v>
      </c>
      <c r="C175" s="43" t="s">
        <v>318</v>
      </c>
      <c r="D175" s="43" t="s">
        <v>320</v>
      </c>
      <c r="E175" s="43" t="s">
        <v>244</v>
      </c>
      <c r="F175" s="7">
        <f>'Прил.№5 ведомств.'!G176</f>
        <v>310</v>
      </c>
    </row>
    <row r="176" spans="1:6" ht="15.75">
      <c r="A176" s="44" t="s">
        <v>592</v>
      </c>
      <c r="B176" s="8" t="s">
        <v>234</v>
      </c>
      <c r="C176" s="8" t="s">
        <v>383</v>
      </c>
      <c r="D176" s="8"/>
      <c r="E176" s="8"/>
      <c r="F176" s="4">
        <f>F177</f>
        <v>3207.7</v>
      </c>
    </row>
    <row r="177" spans="1:6" ht="15.75">
      <c r="A177" s="31" t="s">
        <v>205</v>
      </c>
      <c r="B177" s="43" t="s">
        <v>234</v>
      </c>
      <c r="C177" s="43" t="s">
        <v>383</v>
      </c>
      <c r="D177" s="43" t="s">
        <v>206</v>
      </c>
      <c r="E177" s="8"/>
      <c r="F177" s="7">
        <f>F178</f>
        <v>3207.7</v>
      </c>
    </row>
    <row r="178" spans="1:6" ht="15.75">
      <c r="A178" s="31" t="s">
        <v>225</v>
      </c>
      <c r="B178" s="43" t="s">
        <v>234</v>
      </c>
      <c r="C178" s="43" t="s">
        <v>383</v>
      </c>
      <c r="D178" s="43" t="s">
        <v>226</v>
      </c>
      <c r="E178" s="8"/>
      <c r="F178" s="7">
        <f>F179</f>
        <v>3207.7</v>
      </c>
    </row>
    <row r="179" spans="1:6" ht="31.5">
      <c r="A179" s="31" t="s">
        <v>593</v>
      </c>
      <c r="B179" s="43" t="s">
        <v>234</v>
      </c>
      <c r="C179" s="43" t="s">
        <v>383</v>
      </c>
      <c r="D179" s="43" t="s">
        <v>594</v>
      </c>
      <c r="E179" s="43"/>
      <c r="F179" s="7">
        <f>F180</f>
        <v>3207.7</v>
      </c>
    </row>
    <row r="180" spans="1:6" ht="31.5">
      <c r="A180" s="31" t="s">
        <v>215</v>
      </c>
      <c r="B180" s="43" t="s">
        <v>234</v>
      </c>
      <c r="C180" s="43" t="s">
        <v>383</v>
      </c>
      <c r="D180" s="43" t="s">
        <v>594</v>
      </c>
      <c r="E180" s="43" t="s">
        <v>216</v>
      </c>
      <c r="F180" s="7">
        <f>F181</f>
        <v>3207.7</v>
      </c>
    </row>
    <row r="181" spans="1:6" ht="47.25">
      <c r="A181" s="31" t="s">
        <v>217</v>
      </c>
      <c r="B181" s="43" t="s">
        <v>234</v>
      </c>
      <c r="C181" s="43" t="s">
        <v>383</v>
      </c>
      <c r="D181" s="43" t="s">
        <v>594</v>
      </c>
      <c r="E181" s="43" t="s">
        <v>218</v>
      </c>
      <c r="F181" s="63">
        <f>'Прил.№5 ведомств.'!G742</f>
        <v>3207.7</v>
      </c>
    </row>
    <row r="182" spans="1:6" ht="15.75">
      <c r="A182" s="44" t="s">
        <v>595</v>
      </c>
      <c r="B182" s="8" t="s">
        <v>234</v>
      </c>
      <c r="C182" s="8" t="s">
        <v>303</v>
      </c>
      <c r="D182" s="43"/>
      <c r="E182" s="8"/>
      <c r="F182" s="4">
        <f>F183</f>
        <v>15124.1</v>
      </c>
    </row>
    <row r="183" spans="1:6" ht="47.25">
      <c r="A183" s="31" t="s">
        <v>693</v>
      </c>
      <c r="B183" s="43" t="s">
        <v>234</v>
      </c>
      <c r="C183" s="43" t="s">
        <v>303</v>
      </c>
      <c r="D183" s="43" t="s">
        <v>597</v>
      </c>
      <c r="E183" s="43"/>
      <c r="F183" s="11">
        <f>F184</f>
        <v>15124.1</v>
      </c>
    </row>
    <row r="184" spans="1:6" ht="15.75">
      <c r="A184" s="31" t="s">
        <v>598</v>
      </c>
      <c r="B184" s="43" t="s">
        <v>234</v>
      </c>
      <c r="C184" s="43" t="s">
        <v>303</v>
      </c>
      <c r="D184" s="43" t="s">
        <v>599</v>
      </c>
      <c r="E184" s="43"/>
      <c r="F184" s="11">
        <f>F185+F187</f>
        <v>15124.1</v>
      </c>
    </row>
    <row r="185" spans="1:6" ht="31.5">
      <c r="A185" s="31" t="s">
        <v>215</v>
      </c>
      <c r="B185" s="43" t="s">
        <v>234</v>
      </c>
      <c r="C185" s="43" t="s">
        <v>303</v>
      </c>
      <c r="D185" s="43" t="s">
        <v>599</v>
      </c>
      <c r="E185" s="43" t="s">
        <v>216</v>
      </c>
      <c r="F185" s="11">
        <f>F186</f>
        <v>15114.1</v>
      </c>
    </row>
    <row r="186" spans="1:6" ht="47.25">
      <c r="A186" s="31" t="s">
        <v>217</v>
      </c>
      <c r="B186" s="43" t="s">
        <v>234</v>
      </c>
      <c r="C186" s="43" t="s">
        <v>303</v>
      </c>
      <c r="D186" s="43" t="s">
        <v>599</v>
      </c>
      <c r="E186" s="43" t="s">
        <v>218</v>
      </c>
      <c r="F186" s="63">
        <f>'Прил.№5 ведомств.'!G747</f>
        <v>15114.1</v>
      </c>
    </row>
    <row r="187" spans="1:6" ht="15.75">
      <c r="A187" s="31" t="s">
        <v>219</v>
      </c>
      <c r="B187" s="43" t="s">
        <v>234</v>
      </c>
      <c r="C187" s="43" t="s">
        <v>303</v>
      </c>
      <c r="D187" s="43" t="s">
        <v>599</v>
      </c>
      <c r="E187" s="43" t="s">
        <v>229</v>
      </c>
      <c r="F187" s="63">
        <f>F188</f>
        <v>10</v>
      </c>
    </row>
    <row r="188" spans="1:6" ht="15.75">
      <c r="A188" s="31" t="s">
        <v>656</v>
      </c>
      <c r="B188" s="43" t="s">
        <v>234</v>
      </c>
      <c r="C188" s="43" t="s">
        <v>303</v>
      </c>
      <c r="D188" s="43" t="s">
        <v>599</v>
      </c>
      <c r="E188" s="43" t="s">
        <v>222</v>
      </c>
      <c r="F188" s="63">
        <f>'Прил.№5 ведомств.'!G749</f>
        <v>10</v>
      </c>
    </row>
    <row r="189" spans="1:6" ht="31.5">
      <c r="A189" s="44" t="s">
        <v>321</v>
      </c>
      <c r="B189" s="8" t="s">
        <v>234</v>
      </c>
      <c r="C189" s="8" t="s">
        <v>322</v>
      </c>
      <c r="D189" s="8"/>
      <c r="E189" s="8"/>
      <c r="F189" s="68">
        <f>F190</f>
        <v>1281.3999999999999</v>
      </c>
    </row>
    <row r="190" spans="1:6" ht="15.75">
      <c r="A190" s="31" t="s">
        <v>205</v>
      </c>
      <c r="B190" s="43" t="s">
        <v>234</v>
      </c>
      <c r="C190" s="43" t="s">
        <v>322</v>
      </c>
      <c r="D190" s="43" t="s">
        <v>206</v>
      </c>
      <c r="E190" s="8"/>
      <c r="F190" s="11">
        <f>F191</f>
        <v>1281.3999999999999</v>
      </c>
    </row>
    <row r="191" spans="1:6" ht="31.5">
      <c r="A191" s="31" t="s">
        <v>269</v>
      </c>
      <c r="B191" s="43" t="s">
        <v>234</v>
      </c>
      <c r="C191" s="43" t="s">
        <v>322</v>
      </c>
      <c r="D191" s="43" t="s">
        <v>270</v>
      </c>
      <c r="E191" s="8"/>
      <c r="F191" s="11">
        <f>F192</f>
        <v>1281.3999999999999</v>
      </c>
    </row>
    <row r="192" spans="1:6" ht="63">
      <c r="A192" s="48" t="s">
        <v>325</v>
      </c>
      <c r="B192" s="43" t="s">
        <v>234</v>
      </c>
      <c r="C192" s="43" t="s">
        <v>322</v>
      </c>
      <c r="D192" s="43" t="s">
        <v>326</v>
      </c>
      <c r="E192" s="43"/>
      <c r="F192" s="7">
        <f>F193+F195</f>
        <v>1281.3999999999999</v>
      </c>
    </row>
    <row r="193" spans="1:6" ht="78.75">
      <c r="A193" s="31" t="s">
        <v>211</v>
      </c>
      <c r="B193" s="43" t="s">
        <v>234</v>
      </c>
      <c r="C193" s="43" t="s">
        <v>322</v>
      </c>
      <c r="D193" s="43" t="s">
        <v>326</v>
      </c>
      <c r="E193" s="43" t="s">
        <v>212</v>
      </c>
      <c r="F193" s="7">
        <f>F194</f>
        <v>1116.3999999999999</v>
      </c>
    </row>
    <row r="194" spans="1:6" ht="31.5">
      <c r="A194" s="31" t="s">
        <v>213</v>
      </c>
      <c r="B194" s="43" t="s">
        <v>234</v>
      </c>
      <c r="C194" s="43" t="s">
        <v>322</v>
      </c>
      <c r="D194" s="43" t="s">
        <v>326</v>
      </c>
      <c r="E194" s="43" t="s">
        <v>214</v>
      </c>
      <c r="F194" s="7">
        <f>'Прил.№5 ведомств.'!G185</f>
        <v>1116.3999999999999</v>
      </c>
    </row>
    <row r="195" spans="1:6" ht="31.5">
      <c r="A195" s="31" t="s">
        <v>215</v>
      </c>
      <c r="B195" s="43" t="s">
        <v>234</v>
      </c>
      <c r="C195" s="43" t="s">
        <v>322</v>
      </c>
      <c r="D195" s="43" t="s">
        <v>326</v>
      </c>
      <c r="E195" s="43" t="s">
        <v>216</v>
      </c>
      <c r="F195" s="7">
        <f>F196</f>
        <v>165</v>
      </c>
    </row>
    <row r="196" spans="1:6" ht="47.25">
      <c r="A196" s="31" t="s">
        <v>217</v>
      </c>
      <c r="B196" s="43" t="s">
        <v>234</v>
      </c>
      <c r="C196" s="43" t="s">
        <v>322</v>
      </c>
      <c r="D196" s="43" t="s">
        <v>326</v>
      </c>
      <c r="E196" s="43" t="s">
        <v>218</v>
      </c>
      <c r="F196" s="7">
        <f>'Прил.№5 ведомств.'!G187</f>
        <v>165</v>
      </c>
    </row>
    <row r="197" spans="1:6" ht="15.75">
      <c r="A197" s="44" t="s">
        <v>477</v>
      </c>
      <c r="B197" s="8" t="s">
        <v>318</v>
      </c>
      <c r="C197" s="8"/>
      <c r="D197" s="8"/>
      <c r="E197" s="8"/>
      <c r="F197" s="4">
        <f>F198++F210+F260+F308</f>
        <v>93054.59</v>
      </c>
    </row>
    <row r="198" spans="1:6" ht="15.75">
      <c r="A198" s="44" t="s">
        <v>478</v>
      </c>
      <c r="B198" s="8" t="s">
        <v>318</v>
      </c>
      <c r="C198" s="8" t="s">
        <v>202</v>
      </c>
      <c r="D198" s="8"/>
      <c r="E198" s="8"/>
      <c r="F198" s="4">
        <f>F199</f>
        <v>7733.9000000000005</v>
      </c>
    </row>
    <row r="199" spans="1:6" ht="15.75">
      <c r="A199" s="31" t="s">
        <v>205</v>
      </c>
      <c r="B199" s="43" t="s">
        <v>318</v>
      </c>
      <c r="C199" s="43" t="s">
        <v>202</v>
      </c>
      <c r="D199" s="43" t="s">
        <v>206</v>
      </c>
      <c r="E199" s="43"/>
      <c r="F199" s="7">
        <f>F200</f>
        <v>7733.9000000000005</v>
      </c>
    </row>
    <row r="200" spans="1:6" ht="15.75">
      <c r="A200" s="31" t="s">
        <v>225</v>
      </c>
      <c r="B200" s="43" t="s">
        <v>318</v>
      </c>
      <c r="C200" s="43" t="s">
        <v>202</v>
      </c>
      <c r="D200" s="43" t="s">
        <v>226</v>
      </c>
      <c r="E200" s="8"/>
      <c r="F200" s="7">
        <f>F204+F201</f>
        <v>7733.9000000000005</v>
      </c>
    </row>
    <row r="201" spans="1:6" ht="31.5">
      <c r="A201" s="31" t="s">
        <v>485</v>
      </c>
      <c r="B201" s="43" t="s">
        <v>318</v>
      </c>
      <c r="C201" s="43" t="s">
        <v>202</v>
      </c>
      <c r="D201" s="43" t="s">
        <v>486</v>
      </c>
      <c r="E201" s="8"/>
      <c r="F201" s="7">
        <f>F202</f>
        <v>4494.9000000000005</v>
      </c>
    </row>
    <row r="202" spans="1:6" ht="31.5">
      <c r="A202" s="31" t="s">
        <v>215</v>
      </c>
      <c r="B202" s="43" t="s">
        <v>318</v>
      </c>
      <c r="C202" s="43" t="s">
        <v>202</v>
      </c>
      <c r="D202" s="43" t="s">
        <v>486</v>
      </c>
      <c r="E202" s="43" t="s">
        <v>216</v>
      </c>
      <c r="F202" s="7">
        <f>F203</f>
        <v>4494.9000000000005</v>
      </c>
    </row>
    <row r="203" spans="1:6" ht="47.25">
      <c r="A203" s="31" t="s">
        <v>217</v>
      </c>
      <c r="B203" s="43" t="s">
        <v>318</v>
      </c>
      <c r="C203" s="43" t="s">
        <v>202</v>
      </c>
      <c r="D203" s="43" t="s">
        <v>486</v>
      </c>
      <c r="E203" s="43" t="s">
        <v>218</v>
      </c>
      <c r="F203" s="7">
        <f>'Прил.№5 ведомств.'!G765+'Прил.№5 ведомств.'!G476</f>
        <v>4494.9000000000005</v>
      </c>
    </row>
    <row r="204" spans="1:6" ht="15.75">
      <c r="A204" s="31" t="s">
        <v>483</v>
      </c>
      <c r="B204" s="43" t="s">
        <v>318</v>
      </c>
      <c r="C204" s="43" t="s">
        <v>202</v>
      </c>
      <c r="D204" s="43" t="s">
        <v>484</v>
      </c>
      <c r="E204" s="8"/>
      <c r="F204" s="7">
        <f>F207+F205</f>
        <v>3239</v>
      </c>
    </row>
    <row r="205" spans="1:6" ht="31.5">
      <c r="A205" s="31" t="s">
        <v>215</v>
      </c>
      <c r="B205" s="43" t="s">
        <v>318</v>
      </c>
      <c r="C205" s="43" t="s">
        <v>202</v>
      </c>
      <c r="D205" s="43" t="s">
        <v>484</v>
      </c>
      <c r="E205" s="43" t="s">
        <v>216</v>
      </c>
      <c r="F205" s="7">
        <f>F206</f>
        <v>839</v>
      </c>
    </row>
    <row r="206" spans="1:6" ht="47.25">
      <c r="A206" s="31" t="s">
        <v>217</v>
      </c>
      <c r="B206" s="43" t="s">
        <v>318</v>
      </c>
      <c r="C206" s="43" t="s">
        <v>202</v>
      </c>
      <c r="D206" s="43" t="s">
        <v>484</v>
      </c>
      <c r="E206" s="43" t="s">
        <v>218</v>
      </c>
      <c r="F206" s="7">
        <f>'Прил.№5 ведомств.'!G473</f>
        <v>839</v>
      </c>
    </row>
    <row r="207" spans="1:6" ht="15.75">
      <c r="A207" s="31" t="s">
        <v>219</v>
      </c>
      <c r="B207" s="43" t="s">
        <v>318</v>
      </c>
      <c r="C207" s="43" t="s">
        <v>202</v>
      </c>
      <c r="D207" s="43" t="s">
        <v>484</v>
      </c>
      <c r="E207" s="43" t="s">
        <v>229</v>
      </c>
      <c r="F207" s="7">
        <f>F208+F209</f>
        <v>2400</v>
      </c>
    </row>
    <row r="208" spans="1:6" ht="47.25">
      <c r="A208" s="31" t="s">
        <v>268</v>
      </c>
      <c r="B208" s="43" t="s">
        <v>318</v>
      </c>
      <c r="C208" s="43" t="s">
        <v>202</v>
      </c>
      <c r="D208" s="43" t="s">
        <v>484</v>
      </c>
      <c r="E208" s="43" t="s">
        <v>244</v>
      </c>
      <c r="F208" s="7">
        <f>'Прил.№5 ведомств.'!G762</f>
        <v>2400</v>
      </c>
    </row>
    <row r="209" spans="1:6" ht="15.75" hidden="1">
      <c r="A209" s="31" t="s">
        <v>230</v>
      </c>
      <c r="B209" s="43" t="s">
        <v>318</v>
      </c>
      <c r="C209" s="43" t="s">
        <v>202</v>
      </c>
      <c r="D209" s="43" t="s">
        <v>603</v>
      </c>
      <c r="E209" s="43" t="s">
        <v>231</v>
      </c>
      <c r="F209" s="7"/>
    </row>
    <row r="210" spans="1:6" ht="15.75">
      <c r="A210" s="44" t="s">
        <v>604</v>
      </c>
      <c r="B210" s="8" t="s">
        <v>318</v>
      </c>
      <c r="C210" s="8" t="s">
        <v>297</v>
      </c>
      <c r="D210" s="8"/>
      <c r="E210" s="8"/>
      <c r="F210" s="4">
        <f>F236+F211</f>
        <v>37179.5</v>
      </c>
    </row>
    <row r="211" spans="1:6" ht="63">
      <c r="A211" s="26" t="s">
        <v>694</v>
      </c>
      <c r="B211" s="43" t="s">
        <v>318</v>
      </c>
      <c r="C211" s="43" t="s">
        <v>297</v>
      </c>
      <c r="D211" s="21" t="s">
        <v>605</v>
      </c>
      <c r="E211" s="8"/>
      <c r="F211" s="7">
        <f>F215+F218+F221+F224+F227+F230+F233</f>
        <v>5567.9000000000005</v>
      </c>
    </row>
    <row r="212" spans="1:6" ht="47.25" hidden="1">
      <c r="A212" s="38" t="s">
        <v>606</v>
      </c>
      <c r="B212" s="43" t="s">
        <v>318</v>
      </c>
      <c r="C212" s="43" t="s">
        <v>297</v>
      </c>
      <c r="D212" s="21" t="s">
        <v>607</v>
      </c>
      <c r="E212" s="8"/>
      <c r="F212" s="7">
        <f>F213</f>
        <v>0</v>
      </c>
    </row>
    <row r="213" spans="1:6" ht="31.5" hidden="1">
      <c r="A213" s="26" t="s">
        <v>215</v>
      </c>
      <c r="B213" s="43" t="s">
        <v>318</v>
      </c>
      <c r="C213" s="43" t="s">
        <v>297</v>
      </c>
      <c r="D213" s="21" t="s">
        <v>607</v>
      </c>
      <c r="E213" s="43" t="s">
        <v>216</v>
      </c>
      <c r="F213" s="7">
        <f>F214</f>
        <v>0</v>
      </c>
    </row>
    <row r="214" spans="1:6" ht="47.25" hidden="1">
      <c r="A214" s="26" t="s">
        <v>217</v>
      </c>
      <c r="B214" s="43" t="s">
        <v>318</v>
      </c>
      <c r="C214" s="43" t="s">
        <v>297</v>
      </c>
      <c r="D214" s="21" t="s">
        <v>607</v>
      </c>
      <c r="E214" s="43" t="s">
        <v>218</v>
      </c>
      <c r="F214" s="7"/>
    </row>
    <row r="215" spans="1:6" ht="15.75">
      <c r="A215" s="125" t="s">
        <v>608</v>
      </c>
      <c r="B215" s="43" t="s">
        <v>318</v>
      </c>
      <c r="C215" s="43" t="s">
        <v>297</v>
      </c>
      <c r="D215" s="21" t="s">
        <v>609</v>
      </c>
      <c r="E215" s="43"/>
      <c r="F215" s="7">
        <f>F216</f>
        <v>450</v>
      </c>
    </row>
    <row r="216" spans="1:6" ht="31.5">
      <c r="A216" s="33" t="s">
        <v>215</v>
      </c>
      <c r="B216" s="43" t="s">
        <v>318</v>
      </c>
      <c r="C216" s="43" t="s">
        <v>297</v>
      </c>
      <c r="D216" s="21" t="s">
        <v>609</v>
      </c>
      <c r="E216" s="43" t="s">
        <v>216</v>
      </c>
      <c r="F216" s="7">
        <f>F217</f>
        <v>450</v>
      </c>
    </row>
    <row r="217" spans="1:6" ht="47.25">
      <c r="A217" s="33" t="s">
        <v>217</v>
      </c>
      <c r="B217" s="43" t="s">
        <v>318</v>
      </c>
      <c r="C217" s="43" t="s">
        <v>297</v>
      </c>
      <c r="D217" s="21" t="s">
        <v>609</v>
      </c>
      <c r="E217" s="43" t="s">
        <v>218</v>
      </c>
      <c r="F217" s="7">
        <f>'Прил.№5 ведомств.'!G773</f>
        <v>450</v>
      </c>
    </row>
    <row r="218" spans="1:6" ht="15.75">
      <c r="A218" s="125" t="s">
        <v>610</v>
      </c>
      <c r="B218" s="43" t="s">
        <v>318</v>
      </c>
      <c r="C218" s="43" t="s">
        <v>297</v>
      </c>
      <c r="D218" s="21" t="s">
        <v>611</v>
      </c>
      <c r="E218" s="43"/>
      <c r="F218" s="7">
        <f>F219</f>
        <v>130</v>
      </c>
    </row>
    <row r="219" spans="1:6" ht="31.5">
      <c r="A219" s="33" t="s">
        <v>215</v>
      </c>
      <c r="B219" s="43" t="s">
        <v>318</v>
      </c>
      <c r="C219" s="43" t="s">
        <v>297</v>
      </c>
      <c r="D219" s="21" t="s">
        <v>611</v>
      </c>
      <c r="E219" s="43" t="s">
        <v>216</v>
      </c>
      <c r="F219" s="7">
        <f>F220</f>
        <v>130</v>
      </c>
    </row>
    <row r="220" spans="1:6" ht="47.25">
      <c r="A220" s="33" t="s">
        <v>217</v>
      </c>
      <c r="B220" s="43" t="s">
        <v>318</v>
      </c>
      <c r="C220" s="43" t="s">
        <v>297</v>
      </c>
      <c r="D220" s="21" t="s">
        <v>611</v>
      </c>
      <c r="E220" s="43" t="s">
        <v>218</v>
      </c>
      <c r="F220" s="7">
        <f>'Прил.№5 ведомств.'!G776</f>
        <v>130</v>
      </c>
    </row>
    <row r="221" spans="1:6" ht="15.75">
      <c r="A221" s="125" t="s">
        <v>612</v>
      </c>
      <c r="B221" s="43" t="s">
        <v>318</v>
      </c>
      <c r="C221" s="43" t="s">
        <v>297</v>
      </c>
      <c r="D221" s="21" t="s">
        <v>613</v>
      </c>
      <c r="E221" s="43"/>
      <c r="F221" s="7">
        <f>F222</f>
        <v>3574.6</v>
      </c>
    </row>
    <row r="222" spans="1:6" ht="31.5">
      <c r="A222" s="33" t="s">
        <v>215</v>
      </c>
      <c r="B222" s="43" t="s">
        <v>318</v>
      </c>
      <c r="C222" s="43" t="s">
        <v>297</v>
      </c>
      <c r="D222" s="21" t="s">
        <v>613</v>
      </c>
      <c r="E222" s="43" t="s">
        <v>216</v>
      </c>
      <c r="F222" s="7">
        <f>F223</f>
        <v>3574.6</v>
      </c>
    </row>
    <row r="223" spans="1:6" ht="47.25">
      <c r="A223" s="33" t="s">
        <v>217</v>
      </c>
      <c r="B223" s="43" t="s">
        <v>318</v>
      </c>
      <c r="C223" s="43" t="s">
        <v>297</v>
      </c>
      <c r="D223" s="21" t="s">
        <v>613</v>
      </c>
      <c r="E223" s="43" t="s">
        <v>218</v>
      </c>
      <c r="F223" s="7">
        <f>'Прил.№5 ведомств.'!G779</f>
        <v>3574.6</v>
      </c>
    </row>
    <row r="224" spans="1:6" ht="15.75">
      <c r="A224" s="125" t="s">
        <v>614</v>
      </c>
      <c r="B224" s="43" t="s">
        <v>318</v>
      </c>
      <c r="C224" s="43" t="s">
        <v>297</v>
      </c>
      <c r="D224" s="21" t="s">
        <v>615</v>
      </c>
      <c r="E224" s="43"/>
      <c r="F224" s="7">
        <f>F225</f>
        <v>936.1</v>
      </c>
    </row>
    <row r="225" spans="1:6" ht="31.5">
      <c r="A225" s="33" t="s">
        <v>215</v>
      </c>
      <c r="B225" s="43" t="s">
        <v>318</v>
      </c>
      <c r="C225" s="43" t="s">
        <v>297</v>
      </c>
      <c r="D225" s="21" t="s">
        <v>615</v>
      </c>
      <c r="E225" s="43" t="s">
        <v>216</v>
      </c>
      <c r="F225" s="7">
        <f>F226</f>
        <v>936.1</v>
      </c>
    </row>
    <row r="226" spans="1:6" ht="47.25">
      <c r="A226" s="33" t="s">
        <v>217</v>
      </c>
      <c r="B226" s="43" t="s">
        <v>318</v>
      </c>
      <c r="C226" s="43" t="s">
        <v>297</v>
      </c>
      <c r="D226" s="21" t="s">
        <v>615</v>
      </c>
      <c r="E226" s="43" t="s">
        <v>218</v>
      </c>
      <c r="F226" s="7">
        <f>'Прил.№5 ведомств.'!G782</f>
        <v>936.1</v>
      </c>
    </row>
    <row r="227" spans="1:6" ht="15.75">
      <c r="A227" s="125" t="s">
        <v>616</v>
      </c>
      <c r="B227" s="43" t="s">
        <v>318</v>
      </c>
      <c r="C227" s="43" t="s">
        <v>297</v>
      </c>
      <c r="D227" s="21" t="s">
        <v>617</v>
      </c>
      <c r="E227" s="43"/>
      <c r="F227" s="7">
        <f>F228</f>
        <v>288.2</v>
      </c>
    </row>
    <row r="228" spans="1:6" ht="31.5">
      <c r="A228" s="33" t="s">
        <v>215</v>
      </c>
      <c r="B228" s="43" t="s">
        <v>318</v>
      </c>
      <c r="C228" s="43" t="s">
        <v>297</v>
      </c>
      <c r="D228" s="21" t="s">
        <v>617</v>
      </c>
      <c r="E228" s="43" t="s">
        <v>216</v>
      </c>
      <c r="F228" s="7">
        <f>F229</f>
        <v>288.2</v>
      </c>
    </row>
    <row r="229" spans="1:6" ht="47.25">
      <c r="A229" s="33" t="s">
        <v>217</v>
      </c>
      <c r="B229" s="43" t="s">
        <v>318</v>
      </c>
      <c r="C229" s="43" t="s">
        <v>297</v>
      </c>
      <c r="D229" s="21" t="s">
        <v>617</v>
      </c>
      <c r="E229" s="43" t="s">
        <v>218</v>
      </c>
      <c r="F229" s="7">
        <f>'Прил.№5 ведомств.'!G785</f>
        <v>288.2</v>
      </c>
    </row>
    <row r="230" spans="1:6" ht="31.5" hidden="1">
      <c r="A230" s="123" t="s">
        <v>618</v>
      </c>
      <c r="B230" s="43" t="s">
        <v>318</v>
      </c>
      <c r="C230" s="43" t="s">
        <v>297</v>
      </c>
      <c r="D230" s="21" t="s">
        <v>619</v>
      </c>
      <c r="E230" s="43"/>
      <c r="F230" s="7">
        <f>F231</f>
        <v>0</v>
      </c>
    </row>
    <row r="231" spans="1:6" ht="31.5" hidden="1">
      <c r="A231" s="33" t="s">
        <v>215</v>
      </c>
      <c r="B231" s="43" t="s">
        <v>318</v>
      </c>
      <c r="C231" s="43" t="s">
        <v>297</v>
      </c>
      <c r="D231" s="21" t="s">
        <v>619</v>
      </c>
      <c r="E231" s="43" t="s">
        <v>216</v>
      </c>
      <c r="F231" s="7">
        <f>F232</f>
        <v>0</v>
      </c>
    </row>
    <row r="232" spans="1:6" ht="47.25" hidden="1">
      <c r="A232" s="33" t="s">
        <v>217</v>
      </c>
      <c r="B232" s="43" t="s">
        <v>318</v>
      </c>
      <c r="C232" s="43" t="s">
        <v>297</v>
      </c>
      <c r="D232" s="21" t="s">
        <v>619</v>
      </c>
      <c r="E232" s="43" t="s">
        <v>218</v>
      </c>
      <c r="F232" s="7">
        <v>0</v>
      </c>
    </row>
    <row r="233" spans="1:6" ht="15.75">
      <c r="A233" s="123" t="s">
        <v>620</v>
      </c>
      <c r="B233" s="43" t="s">
        <v>318</v>
      </c>
      <c r="C233" s="43" t="s">
        <v>297</v>
      </c>
      <c r="D233" s="21" t="s">
        <v>621</v>
      </c>
      <c r="E233" s="43"/>
      <c r="F233" s="7">
        <f>F234</f>
        <v>189</v>
      </c>
    </row>
    <row r="234" spans="1:6" ht="31.5">
      <c r="A234" s="26" t="s">
        <v>215</v>
      </c>
      <c r="B234" s="43" t="s">
        <v>318</v>
      </c>
      <c r="C234" s="43" t="s">
        <v>297</v>
      </c>
      <c r="D234" s="21" t="s">
        <v>621</v>
      </c>
      <c r="E234" s="43" t="s">
        <v>216</v>
      </c>
      <c r="F234" s="7">
        <f>F235</f>
        <v>189</v>
      </c>
    </row>
    <row r="235" spans="1:6" ht="47.25">
      <c r="A235" s="26" t="s">
        <v>217</v>
      </c>
      <c r="B235" s="43" t="s">
        <v>318</v>
      </c>
      <c r="C235" s="43" t="s">
        <v>297</v>
      </c>
      <c r="D235" s="21" t="s">
        <v>621</v>
      </c>
      <c r="E235" s="43" t="s">
        <v>218</v>
      </c>
      <c r="F235" s="7">
        <f>'Прил.№5 ведомств.'!G791</f>
        <v>189</v>
      </c>
    </row>
    <row r="236" spans="1:6" ht="15.75">
      <c r="A236" s="31" t="s">
        <v>205</v>
      </c>
      <c r="B236" s="43" t="s">
        <v>318</v>
      </c>
      <c r="C236" s="43" t="s">
        <v>297</v>
      </c>
      <c r="D236" s="43" t="s">
        <v>206</v>
      </c>
      <c r="E236" s="43"/>
      <c r="F236" s="7">
        <f>F237+F247</f>
        <v>31611.599999999999</v>
      </c>
    </row>
    <row r="237" spans="1:6" ht="31.5">
      <c r="A237" s="31" t="s">
        <v>269</v>
      </c>
      <c r="B237" s="43" t="s">
        <v>318</v>
      </c>
      <c r="C237" s="43" t="s">
        <v>297</v>
      </c>
      <c r="D237" s="43" t="s">
        <v>270</v>
      </c>
      <c r="E237" s="43"/>
      <c r="F237" s="7">
        <f>F238+F241+F244</f>
        <v>25111.200000000001</v>
      </c>
    </row>
    <row r="238" spans="1:6" ht="47.25">
      <c r="A238" s="126" t="s">
        <v>816</v>
      </c>
      <c r="B238" s="43" t="s">
        <v>318</v>
      </c>
      <c r="C238" s="43" t="s">
        <v>297</v>
      </c>
      <c r="D238" s="21" t="s">
        <v>622</v>
      </c>
      <c r="E238" s="43"/>
      <c r="F238" s="7">
        <f>F239</f>
        <v>5000</v>
      </c>
    </row>
    <row r="239" spans="1:6" ht="31.5">
      <c r="A239" s="31" t="s">
        <v>215</v>
      </c>
      <c r="B239" s="43" t="s">
        <v>318</v>
      </c>
      <c r="C239" s="43" t="s">
        <v>297</v>
      </c>
      <c r="D239" s="21" t="s">
        <v>622</v>
      </c>
      <c r="E239" s="43" t="s">
        <v>216</v>
      </c>
      <c r="F239" s="7">
        <f>F240</f>
        <v>5000</v>
      </c>
    </row>
    <row r="240" spans="1:6" ht="47.25">
      <c r="A240" s="31" t="s">
        <v>217</v>
      </c>
      <c r="B240" s="43" t="s">
        <v>318</v>
      </c>
      <c r="C240" s="43" t="s">
        <v>297</v>
      </c>
      <c r="D240" s="21" t="s">
        <v>622</v>
      </c>
      <c r="E240" s="43" t="s">
        <v>218</v>
      </c>
      <c r="F240" s="7">
        <f>'Прил.№5 ведомств.'!G796</f>
        <v>5000</v>
      </c>
    </row>
    <row r="241" spans="1:6" ht="31.5">
      <c r="A241" s="70" t="s">
        <v>830</v>
      </c>
      <c r="B241" s="43" t="s">
        <v>318</v>
      </c>
      <c r="C241" s="43" t="s">
        <v>297</v>
      </c>
      <c r="D241" s="43" t="s">
        <v>624</v>
      </c>
      <c r="E241" s="43"/>
      <c r="F241" s="7">
        <f>F242</f>
        <v>20000</v>
      </c>
    </row>
    <row r="242" spans="1:6" ht="31.5">
      <c r="A242" s="31" t="s">
        <v>215</v>
      </c>
      <c r="B242" s="43" t="s">
        <v>318</v>
      </c>
      <c r="C242" s="43" t="s">
        <v>297</v>
      </c>
      <c r="D242" s="43" t="s">
        <v>624</v>
      </c>
      <c r="E242" s="43" t="s">
        <v>216</v>
      </c>
      <c r="F242" s="7">
        <f>F243</f>
        <v>20000</v>
      </c>
    </row>
    <row r="243" spans="1:6" ht="47.25">
      <c r="A243" s="31" t="s">
        <v>217</v>
      </c>
      <c r="B243" s="43" t="s">
        <v>318</v>
      </c>
      <c r="C243" s="43" t="s">
        <v>297</v>
      </c>
      <c r="D243" s="43" t="s">
        <v>624</v>
      </c>
      <c r="E243" s="43" t="s">
        <v>218</v>
      </c>
      <c r="F243" s="7">
        <f>'Прил.№5 ведомств.'!G799</f>
        <v>20000</v>
      </c>
    </row>
    <row r="244" spans="1:6" ht="47.25">
      <c r="A244" s="26" t="s">
        <v>832</v>
      </c>
      <c r="B244" s="43" t="s">
        <v>318</v>
      </c>
      <c r="C244" s="43" t="s">
        <v>297</v>
      </c>
      <c r="D244" s="21" t="s">
        <v>833</v>
      </c>
      <c r="E244" s="43"/>
      <c r="F244" s="7">
        <f>F245</f>
        <v>111.2</v>
      </c>
    </row>
    <row r="245" spans="1:6" ht="31.5">
      <c r="A245" s="26" t="s">
        <v>215</v>
      </c>
      <c r="B245" s="43" t="s">
        <v>318</v>
      </c>
      <c r="C245" s="43" t="s">
        <v>297</v>
      </c>
      <c r="D245" s="21" t="s">
        <v>833</v>
      </c>
      <c r="E245" s="43" t="s">
        <v>216</v>
      </c>
      <c r="F245" s="7">
        <f>F246</f>
        <v>111.2</v>
      </c>
    </row>
    <row r="246" spans="1:6" ht="47.25">
      <c r="A246" s="26" t="s">
        <v>217</v>
      </c>
      <c r="B246" s="43" t="s">
        <v>318</v>
      </c>
      <c r="C246" s="43" t="s">
        <v>297</v>
      </c>
      <c r="D246" s="21" t="s">
        <v>833</v>
      </c>
      <c r="E246" s="43" t="s">
        <v>218</v>
      </c>
      <c r="F246" s="7">
        <f>'Прил.№5 ведомств.'!G802</f>
        <v>111.2</v>
      </c>
    </row>
    <row r="247" spans="1:6" ht="15.75">
      <c r="A247" s="31" t="s">
        <v>225</v>
      </c>
      <c r="B247" s="43" t="s">
        <v>318</v>
      </c>
      <c r="C247" s="43" t="s">
        <v>297</v>
      </c>
      <c r="D247" s="43" t="s">
        <v>226</v>
      </c>
      <c r="E247" s="8"/>
      <c r="F247" s="7">
        <f>F248+F254</f>
        <v>6500.4</v>
      </c>
    </row>
    <row r="248" spans="1:6" ht="15.75">
      <c r="A248" s="31" t="s">
        <v>625</v>
      </c>
      <c r="B248" s="43" t="s">
        <v>318</v>
      </c>
      <c r="C248" s="43" t="s">
        <v>297</v>
      </c>
      <c r="D248" s="43" t="s">
        <v>626</v>
      </c>
      <c r="E248" s="8"/>
      <c r="F248" s="7">
        <f>F249</f>
        <v>3822.1</v>
      </c>
    </row>
    <row r="249" spans="1:6" ht="31.5">
      <c r="A249" s="31" t="s">
        <v>215</v>
      </c>
      <c r="B249" s="43" t="s">
        <v>318</v>
      </c>
      <c r="C249" s="43" t="s">
        <v>297</v>
      </c>
      <c r="D249" s="43" t="s">
        <v>626</v>
      </c>
      <c r="E249" s="43" t="s">
        <v>216</v>
      </c>
      <c r="F249" s="7">
        <f>F250</f>
        <v>3822.1</v>
      </c>
    </row>
    <row r="250" spans="1:6" ht="47.25">
      <c r="A250" s="31" t="s">
        <v>217</v>
      </c>
      <c r="B250" s="43" t="s">
        <v>318</v>
      </c>
      <c r="C250" s="43" t="s">
        <v>297</v>
      </c>
      <c r="D250" s="43" t="s">
        <v>626</v>
      </c>
      <c r="E250" s="43" t="s">
        <v>218</v>
      </c>
      <c r="F250" s="7">
        <f>'Прил.№5 ведомств.'!G806</f>
        <v>3822.1</v>
      </c>
    </row>
    <row r="251" spans="1:6" ht="15.75" hidden="1">
      <c r="A251" s="31" t="s">
        <v>219</v>
      </c>
      <c r="B251" s="43" t="s">
        <v>318</v>
      </c>
      <c r="C251" s="43" t="s">
        <v>297</v>
      </c>
      <c r="D251" s="43" t="s">
        <v>626</v>
      </c>
      <c r="E251" s="43" t="s">
        <v>229</v>
      </c>
      <c r="F251" s="7">
        <f>F253+F252</f>
        <v>0</v>
      </c>
    </row>
    <row r="252" spans="1:6" ht="47.25" hidden="1">
      <c r="A252" s="31" t="s">
        <v>268</v>
      </c>
      <c r="B252" s="43" t="s">
        <v>318</v>
      </c>
      <c r="C252" s="43" t="s">
        <v>297</v>
      </c>
      <c r="D252" s="43" t="s">
        <v>626</v>
      </c>
      <c r="E252" s="43" t="s">
        <v>244</v>
      </c>
      <c r="F252" s="7">
        <v>0</v>
      </c>
    </row>
    <row r="253" spans="1:6" ht="15.75" hidden="1">
      <c r="A253" s="31" t="s">
        <v>230</v>
      </c>
      <c r="B253" s="43" t="s">
        <v>318</v>
      </c>
      <c r="C253" s="43" t="s">
        <v>297</v>
      </c>
      <c r="D253" s="43" t="s">
        <v>626</v>
      </c>
      <c r="E253" s="43" t="s">
        <v>231</v>
      </c>
      <c r="F253" s="7"/>
    </row>
    <row r="254" spans="1:6" ht="15.75">
      <c r="A254" s="31" t="s">
        <v>627</v>
      </c>
      <c r="B254" s="43" t="s">
        <v>318</v>
      </c>
      <c r="C254" s="43" t="s">
        <v>297</v>
      </c>
      <c r="D254" s="43" t="s">
        <v>628</v>
      </c>
      <c r="E254" s="43"/>
      <c r="F254" s="7">
        <f>F255</f>
        <v>2678.3</v>
      </c>
    </row>
    <row r="255" spans="1:6" ht="15.75">
      <c r="A255" s="31" t="s">
        <v>219</v>
      </c>
      <c r="B255" s="43" t="s">
        <v>318</v>
      </c>
      <c r="C255" s="43" t="s">
        <v>297</v>
      </c>
      <c r="D255" s="43" t="s">
        <v>628</v>
      </c>
      <c r="E255" s="43" t="s">
        <v>229</v>
      </c>
      <c r="F255" s="7">
        <f>F256</f>
        <v>2678.3</v>
      </c>
    </row>
    <row r="256" spans="1:6" ht="15.75">
      <c r="A256" s="31" t="s">
        <v>230</v>
      </c>
      <c r="B256" s="43" t="s">
        <v>318</v>
      </c>
      <c r="C256" s="43" t="s">
        <v>297</v>
      </c>
      <c r="D256" s="43" t="s">
        <v>628</v>
      </c>
      <c r="E256" s="43" t="s">
        <v>231</v>
      </c>
      <c r="F256" s="7">
        <v>2678.3</v>
      </c>
    </row>
    <row r="257" spans="1:6" ht="47.25" hidden="1">
      <c r="A257" s="70" t="s">
        <v>623</v>
      </c>
      <c r="B257" s="43" t="s">
        <v>318</v>
      </c>
      <c r="C257" s="43" t="s">
        <v>297</v>
      </c>
      <c r="D257" s="21" t="s">
        <v>695</v>
      </c>
      <c r="E257" s="43"/>
      <c r="F257" s="7">
        <f>F258</f>
        <v>0</v>
      </c>
    </row>
    <row r="258" spans="1:6" ht="31.5" hidden="1">
      <c r="A258" s="26" t="s">
        <v>215</v>
      </c>
      <c r="B258" s="43" t="s">
        <v>318</v>
      </c>
      <c r="C258" s="43" t="s">
        <v>297</v>
      </c>
      <c r="D258" s="21" t="s">
        <v>695</v>
      </c>
      <c r="E258" s="43" t="s">
        <v>216</v>
      </c>
      <c r="F258" s="7">
        <f>F259</f>
        <v>0</v>
      </c>
    </row>
    <row r="259" spans="1:6" ht="47.25" hidden="1">
      <c r="A259" s="26" t="s">
        <v>217</v>
      </c>
      <c r="B259" s="43" t="s">
        <v>318</v>
      </c>
      <c r="C259" s="43" t="s">
        <v>297</v>
      </c>
      <c r="D259" s="21" t="s">
        <v>695</v>
      </c>
      <c r="E259" s="43" t="s">
        <v>218</v>
      </c>
      <c r="F259" s="7">
        <v>0</v>
      </c>
    </row>
    <row r="260" spans="1:6" ht="15.75">
      <c r="A260" s="44" t="s">
        <v>629</v>
      </c>
      <c r="B260" s="8" t="s">
        <v>318</v>
      </c>
      <c r="C260" s="8" t="s">
        <v>299</v>
      </c>
      <c r="D260" s="8"/>
      <c r="E260" s="8"/>
      <c r="F260" s="4">
        <f>F261+F287</f>
        <v>24864.6</v>
      </c>
    </row>
    <row r="261" spans="1:6" ht="48" customHeight="1">
      <c r="A261" s="26" t="s">
        <v>630</v>
      </c>
      <c r="B261" s="43" t="s">
        <v>318</v>
      </c>
      <c r="C261" s="43" t="s">
        <v>299</v>
      </c>
      <c r="D261" s="43" t="s">
        <v>631</v>
      </c>
      <c r="E261" s="43"/>
      <c r="F261" s="7">
        <f>F262+F272</f>
        <v>12375.499999999998</v>
      </c>
    </row>
    <row r="262" spans="1:6" ht="47.25">
      <c r="A262" s="26" t="s">
        <v>632</v>
      </c>
      <c r="B262" s="21" t="s">
        <v>318</v>
      </c>
      <c r="C262" s="21" t="s">
        <v>299</v>
      </c>
      <c r="D262" s="21" t="s">
        <v>633</v>
      </c>
      <c r="E262" s="21"/>
      <c r="F262" s="7">
        <f>F266+F263+F269</f>
        <v>8697.2999999999993</v>
      </c>
    </row>
    <row r="263" spans="1:6" ht="24" customHeight="1">
      <c r="A263" s="26" t="s">
        <v>634</v>
      </c>
      <c r="B263" s="21" t="s">
        <v>318</v>
      </c>
      <c r="C263" s="21" t="s">
        <v>299</v>
      </c>
      <c r="D263" s="21" t="s">
        <v>635</v>
      </c>
      <c r="E263" s="21"/>
      <c r="F263" s="7">
        <f>F264</f>
        <v>253.4</v>
      </c>
    </row>
    <row r="264" spans="1:6" ht="31.5">
      <c r="A264" s="26" t="s">
        <v>215</v>
      </c>
      <c r="B264" s="21" t="s">
        <v>318</v>
      </c>
      <c r="C264" s="21" t="s">
        <v>299</v>
      </c>
      <c r="D264" s="21" t="s">
        <v>635</v>
      </c>
      <c r="E264" s="21" t="s">
        <v>216</v>
      </c>
      <c r="F264" s="7">
        <f>F265</f>
        <v>253.4</v>
      </c>
    </row>
    <row r="265" spans="1:6" ht="47.25">
      <c r="A265" s="26" t="s">
        <v>217</v>
      </c>
      <c r="B265" s="21" t="s">
        <v>318</v>
      </c>
      <c r="C265" s="21" t="s">
        <v>299</v>
      </c>
      <c r="D265" s="21" t="s">
        <v>635</v>
      </c>
      <c r="E265" s="21" t="s">
        <v>218</v>
      </c>
      <c r="F265" s="7">
        <f>'Прил.№5 ведомств.'!G818</f>
        <v>253.4</v>
      </c>
    </row>
    <row r="266" spans="1:6" ht="15.75">
      <c r="A266" s="26" t="s">
        <v>636</v>
      </c>
      <c r="B266" s="21" t="s">
        <v>318</v>
      </c>
      <c r="C266" s="21" t="s">
        <v>299</v>
      </c>
      <c r="D266" s="21" t="s">
        <v>637</v>
      </c>
      <c r="E266" s="21"/>
      <c r="F266" s="7">
        <f>F267</f>
        <v>5258.6</v>
      </c>
    </row>
    <row r="267" spans="1:6" ht="31.5">
      <c r="A267" s="26" t="s">
        <v>215</v>
      </c>
      <c r="B267" s="21" t="s">
        <v>318</v>
      </c>
      <c r="C267" s="21" t="s">
        <v>299</v>
      </c>
      <c r="D267" s="21" t="s">
        <v>637</v>
      </c>
      <c r="E267" s="21" t="s">
        <v>216</v>
      </c>
      <c r="F267" s="7">
        <f>F268</f>
        <v>5258.6</v>
      </c>
    </row>
    <row r="268" spans="1:6" ht="47.25">
      <c r="A268" s="26" t="s">
        <v>217</v>
      </c>
      <c r="B268" s="21" t="s">
        <v>318</v>
      </c>
      <c r="C268" s="21" t="s">
        <v>299</v>
      </c>
      <c r="D268" s="21" t="s">
        <v>637</v>
      </c>
      <c r="E268" s="21" t="s">
        <v>218</v>
      </c>
      <c r="F268" s="7">
        <f>'Прил.№5 ведомств.'!G821</f>
        <v>5258.6</v>
      </c>
    </row>
    <row r="269" spans="1:6" ht="15.75">
      <c r="A269" s="26" t="s">
        <v>638</v>
      </c>
      <c r="B269" s="21" t="s">
        <v>318</v>
      </c>
      <c r="C269" s="21" t="s">
        <v>299</v>
      </c>
      <c r="D269" s="21" t="s">
        <v>639</v>
      </c>
      <c r="E269" s="21"/>
      <c r="F269" s="7">
        <f>F270</f>
        <v>3185.3</v>
      </c>
    </row>
    <row r="270" spans="1:6" ht="31.5">
      <c r="A270" s="26" t="s">
        <v>215</v>
      </c>
      <c r="B270" s="21" t="s">
        <v>318</v>
      </c>
      <c r="C270" s="21" t="s">
        <v>299</v>
      </c>
      <c r="D270" s="21" t="s">
        <v>639</v>
      </c>
      <c r="E270" s="21" t="s">
        <v>216</v>
      </c>
      <c r="F270" s="7">
        <f>F271</f>
        <v>3185.3</v>
      </c>
    </row>
    <row r="271" spans="1:6" ht="47.25">
      <c r="A271" s="26" t="s">
        <v>217</v>
      </c>
      <c r="B271" s="21" t="s">
        <v>318</v>
      </c>
      <c r="C271" s="21" t="s">
        <v>299</v>
      </c>
      <c r="D271" s="21" t="s">
        <v>639</v>
      </c>
      <c r="E271" s="21" t="s">
        <v>218</v>
      </c>
      <c r="F271" s="7">
        <f>'Прил.№5 ведомств.'!G824</f>
        <v>3185.3</v>
      </c>
    </row>
    <row r="272" spans="1:6" ht="47.25">
      <c r="A272" s="26" t="s">
        <v>640</v>
      </c>
      <c r="B272" s="21" t="s">
        <v>318</v>
      </c>
      <c r="C272" s="21" t="s">
        <v>299</v>
      </c>
      <c r="D272" s="21" t="s">
        <v>641</v>
      </c>
      <c r="E272" s="21"/>
      <c r="F272" s="7">
        <f>F273+F278+F281+F284</f>
        <v>3678.1999999999994</v>
      </c>
    </row>
    <row r="273" spans="1:6" ht="15.75">
      <c r="A273" s="26" t="s">
        <v>638</v>
      </c>
      <c r="B273" s="21" t="s">
        <v>318</v>
      </c>
      <c r="C273" s="21" t="s">
        <v>299</v>
      </c>
      <c r="D273" s="21" t="s">
        <v>642</v>
      </c>
      <c r="E273" s="21"/>
      <c r="F273" s="7">
        <f>F274+F276</f>
        <v>1112.3999999999999</v>
      </c>
    </row>
    <row r="274" spans="1:6" ht="78.75">
      <c r="A274" s="26" t="s">
        <v>211</v>
      </c>
      <c r="B274" s="21" t="s">
        <v>318</v>
      </c>
      <c r="C274" s="21" t="s">
        <v>299</v>
      </c>
      <c r="D274" s="21" t="s">
        <v>642</v>
      </c>
      <c r="E274" s="21" t="s">
        <v>212</v>
      </c>
      <c r="F274" s="7">
        <f>F275</f>
        <v>892.8</v>
      </c>
    </row>
    <row r="275" spans="1:6" ht="31.5">
      <c r="A275" s="49" t="s">
        <v>426</v>
      </c>
      <c r="B275" s="21" t="s">
        <v>318</v>
      </c>
      <c r="C275" s="21" t="s">
        <v>299</v>
      </c>
      <c r="D275" s="21" t="s">
        <v>642</v>
      </c>
      <c r="E275" s="21" t="s">
        <v>293</v>
      </c>
      <c r="F275" s="7">
        <f>'Прил.№5 ведомств.'!G828</f>
        <v>892.8</v>
      </c>
    </row>
    <row r="276" spans="1:6" ht="31.5">
      <c r="A276" s="26" t="s">
        <v>215</v>
      </c>
      <c r="B276" s="21" t="s">
        <v>318</v>
      </c>
      <c r="C276" s="21" t="s">
        <v>299</v>
      </c>
      <c r="D276" s="21" t="s">
        <v>642</v>
      </c>
      <c r="E276" s="21" t="s">
        <v>216</v>
      </c>
      <c r="F276" s="7">
        <f>F277</f>
        <v>219.6</v>
      </c>
    </row>
    <row r="277" spans="1:6" ht="47.25">
      <c r="A277" s="26" t="s">
        <v>217</v>
      </c>
      <c r="B277" s="21" t="s">
        <v>318</v>
      </c>
      <c r="C277" s="21" t="s">
        <v>299</v>
      </c>
      <c r="D277" s="21" t="s">
        <v>642</v>
      </c>
      <c r="E277" s="21" t="s">
        <v>218</v>
      </c>
      <c r="F277" s="7">
        <f>'Прил.№5 ведомств.'!G830</f>
        <v>219.6</v>
      </c>
    </row>
    <row r="278" spans="1:6" ht="15.75">
      <c r="A278" s="26" t="s">
        <v>643</v>
      </c>
      <c r="B278" s="21" t="s">
        <v>318</v>
      </c>
      <c r="C278" s="21" t="s">
        <v>299</v>
      </c>
      <c r="D278" s="21" t="s">
        <v>644</v>
      </c>
      <c r="E278" s="21"/>
      <c r="F278" s="7">
        <f>F279</f>
        <v>86.6</v>
      </c>
    </row>
    <row r="279" spans="1:6" ht="31.5">
      <c r="A279" s="26" t="s">
        <v>215</v>
      </c>
      <c r="B279" s="21" t="s">
        <v>318</v>
      </c>
      <c r="C279" s="21" t="s">
        <v>299</v>
      </c>
      <c r="D279" s="21" t="s">
        <v>644</v>
      </c>
      <c r="E279" s="21" t="s">
        <v>216</v>
      </c>
      <c r="F279" s="7">
        <f>F280</f>
        <v>86.6</v>
      </c>
    </row>
    <row r="280" spans="1:6" ht="47.25">
      <c r="A280" s="26" t="s">
        <v>217</v>
      </c>
      <c r="B280" s="21" t="s">
        <v>318</v>
      </c>
      <c r="C280" s="21" t="s">
        <v>299</v>
      </c>
      <c r="D280" s="21" t="s">
        <v>644</v>
      </c>
      <c r="E280" s="21" t="s">
        <v>218</v>
      </c>
      <c r="F280" s="7">
        <f>'Прил.№5 ведомств.'!G833</f>
        <v>86.6</v>
      </c>
    </row>
    <row r="281" spans="1:6" ht="47.25">
      <c r="A281" s="125" t="s">
        <v>645</v>
      </c>
      <c r="B281" s="21" t="s">
        <v>318</v>
      </c>
      <c r="C281" s="21" t="s">
        <v>299</v>
      </c>
      <c r="D281" s="21" t="s">
        <v>646</v>
      </c>
      <c r="E281" s="21"/>
      <c r="F281" s="7">
        <f>F282</f>
        <v>2130.6</v>
      </c>
    </row>
    <row r="282" spans="1:6" ht="31.5">
      <c r="A282" s="26" t="s">
        <v>215</v>
      </c>
      <c r="B282" s="21" t="s">
        <v>318</v>
      </c>
      <c r="C282" s="21" t="s">
        <v>299</v>
      </c>
      <c r="D282" s="21" t="s">
        <v>646</v>
      </c>
      <c r="E282" s="21" t="s">
        <v>216</v>
      </c>
      <c r="F282" s="7">
        <f>F283</f>
        <v>2130.6</v>
      </c>
    </row>
    <row r="283" spans="1:6" ht="47.25">
      <c r="A283" s="26" t="s">
        <v>217</v>
      </c>
      <c r="B283" s="21" t="s">
        <v>318</v>
      </c>
      <c r="C283" s="21" t="s">
        <v>299</v>
      </c>
      <c r="D283" s="21" t="s">
        <v>646</v>
      </c>
      <c r="E283" s="21" t="s">
        <v>218</v>
      </c>
      <c r="F283" s="7">
        <f>'Прил.№5 ведомств.'!G836</f>
        <v>2130.6</v>
      </c>
    </row>
    <row r="284" spans="1:6" ht="15.75">
      <c r="A284" s="125" t="s">
        <v>647</v>
      </c>
      <c r="B284" s="21" t="s">
        <v>318</v>
      </c>
      <c r="C284" s="21" t="s">
        <v>299</v>
      </c>
      <c r="D284" s="21" t="s">
        <v>648</v>
      </c>
      <c r="E284" s="21"/>
      <c r="F284" s="7">
        <f>F285</f>
        <v>348.6</v>
      </c>
    </row>
    <row r="285" spans="1:6" ht="31.5">
      <c r="A285" s="26" t="s">
        <v>215</v>
      </c>
      <c r="B285" s="21" t="s">
        <v>318</v>
      </c>
      <c r="C285" s="21" t="s">
        <v>299</v>
      </c>
      <c r="D285" s="21" t="s">
        <v>648</v>
      </c>
      <c r="E285" s="21" t="s">
        <v>216</v>
      </c>
      <c r="F285" s="7">
        <f>F286</f>
        <v>348.6</v>
      </c>
    </row>
    <row r="286" spans="1:6" ht="47.25">
      <c r="A286" s="26" t="s">
        <v>217</v>
      </c>
      <c r="B286" s="21" t="s">
        <v>318</v>
      </c>
      <c r="C286" s="21" t="s">
        <v>299</v>
      </c>
      <c r="D286" s="21" t="s">
        <v>648</v>
      </c>
      <c r="E286" s="21" t="s">
        <v>218</v>
      </c>
      <c r="F286" s="7">
        <v>348.6</v>
      </c>
    </row>
    <row r="287" spans="1:6" ht="15.75">
      <c r="A287" s="31" t="s">
        <v>205</v>
      </c>
      <c r="B287" s="43" t="s">
        <v>318</v>
      </c>
      <c r="C287" s="43" t="s">
        <v>299</v>
      </c>
      <c r="D287" s="43" t="s">
        <v>206</v>
      </c>
      <c r="E287" s="8"/>
      <c r="F287" s="7">
        <f>F288+F301</f>
        <v>12489.099999999999</v>
      </c>
    </row>
    <row r="288" spans="1:6" ht="31.5">
      <c r="A288" s="31" t="s">
        <v>269</v>
      </c>
      <c r="B288" s="43" t="s">
        <v>318</v>
      </c>
      <c r="C288" s="43" t="s">
        <v>299</v>
      </c>
      <c r="D288" s="43" t="s">
        <v>270</v>
      </c>
      <c r="E288" s="8"/>
      <c r="F288" s="7">
        <f>F289+F292+F295+F298</f>
        <v>12033.199999999999</v>
      </c>
    </row>
    <row r="289" spans="1:6" ht="35.25" customHeight="1">
      <c r="A289" s="49" t="s">
        <v>649</v>
      </c>
      <c r="B289" s="43" t="s">
        <v>318</v>
      </c>
      <c r="C289" s="43" t="s">
        <v>299</v>
      </c>
      <c r="D289" s="43" t="s">
        <v>650</v>
      </c>
      <c r="E289" s="8"/>
      <c r="F289" s="7">
        <f>F290</f>
        <v>6302.4</v>
      </c>
    </row>
    <row r="290" spans="1:6" ht="31.5">
      <c r="A290" s="31" t="s">
        <v>215</v>
      </c>
      <c r="B290" s="43" t="s">
        <v>318</v>
      </c>
      <c r="C290" s="43" t="s">
        <v>299</v>
      </c>
      <c r="D290" s="43" t="s">
        <v>650</v>
      </c>
      <c r="E290" s="43" t="s">
        <v>216</v>
      </c>
      <c r="F290" s="7">
        <f>F291</f>
        <v>6302.4</v>
      </c>
    </row>
    <row r="291" spans="1:6" ht="47.25">
      <c r="A291" s="31" t="s">
        <v>217</v>
      </c>
      <c r="B291" s="43" t="s">
        <v>318</v>
      </c>
      <c r="C291" s="43" t="s">
        <v>299</v>
      </c>
      <c r="D291" s="43" t="s">
        <v>650</v>
      </c>
      <c r="E291" s="43" t="s">
        <v>218</v>
      </c>
      <c r="F291" s="7">
        <f>'Прил.№5 ведомств.'!G844</f>
        <v>6302.4</v>
      </c>
    </row>
    <row r="292" spans="1:6" ht="31.5">
      <c r="A292" s="26" t="s">
        <v>836</v>
      </c>
      <c r="B292" s="43" t="s">
        <v>318</v>
      </c>
      <c r="C292" s="43" t="s">
        <v>299</v>
      </c>
      <c r="D292" s="21" t="s">
        <v>837</v>
      </c>
      <c r="E292" s="43"/>
      <c r="F292" s="7">
        <f>F293</f>
        <v>2132</v>
      </c>
    </row>
    <row r="293" spans="1:6" ht="31.5">
      <c r="A293" s="26" t="s">
        <v>215</v>
      </c>
      <c r="B293" s="43" t="s">
        <v>318</v>
      </c>
      <c r="C293" s="43" t="s">
        <v>299</v>
      </c>
      <c r="D293" s="21" t="s">
        <v>837</v>
      </c>
      <c r="E293" s="43" t="s">
        <v>216</v>
      </c>
      <c r="F293" s="7">
        <f>F294</f>
        <v>2132</v>
      </c>
    </row>
    <row r="294" spans="1:6" ht="47.25">
      <c r="A294" s="26" t="s">
        <v>217</v>
      </c>
      <c r="B294" s="43" t="s">
        <v>318</v>
      </c>
      <c r="C294" s="43" t="s">
        <v>299</v>
      </c>
      <c r="D294" s="21" t="s">
        <v>837</v>
      </c>
      <c r="E294" s="43" t="s">
        <v>218</v>
      </c>
      <c r="F294" s="7">
        <f>'Прил.№5 ведомств.'!G847</f>
        <v>2132</v>
      </c>
    </row>
    <row r="295" spans="1:6" ht="47.25">
      <c r="A295" s="26" t="s">
        <v>838</v>
      </c>
      <c r="B295" s="43" t="s">
        <v>318</v>
      </c>
      <c r="C295" s="43" t="s">
        <v>299</v>
      </c>
      <c r="D295" s="43" t="s">
        <v>651</v>
      </c>
      <c r="E295" s="43"/>
      <c r="F295" s="7">
        <f>F296</f>
        <v>2000</v>
      </c>
    </row>
    <row r="296" spans="1:6" ht="31.5">
      <c r="A296" s="31" t="s">
        <v>215</v>
      </c>
      <c r="B296" s="43" t="s">
        <v>318</v>
      </c>
      <c r="C296" s="43" t="s">
        <v>299</v>
      </c>
      <c r="D296" s="43" t="s">
        <v>651</v>
      </c>
      <c r="E296" s="43" t="s">
        <v>216</v>
      </c>
      <c r="F296" s="7">
        <f>F297</f>
        <v>2000</v>
      </c>
    </row>
    <row r="297" spans="1:6" ht="47.25">
      <c r="A297" s="31" t="s">
        <v>217</v>
      </c>
      <c r="B297" s="43" t="s">
        <v>318</v>
      </c>
      <c r="C297" s="43" t="s">
        <v>299</v>
      </c>
      <c r="D297" s="43" t="s">
        <v>651</v>
      </c>
      <c r="E297" s="43" t="s">
        <v>218</v>
      </c>
      <c r="F297" s="7">
        <f>'Прил.№5 ведомств.'!G850</f>
        <v>2000</v>
      </c>
    </row>
    <row r="298" spans="1:6" ht="53.25" customHeight="1">
      <c r="A298" s="26" t="s">
        <v>841</v>
      </c>
      <c r="B298" s="43" t="s">
        <v>318</v>
      </c>
      <c r="C298" s="43" t="s">
        <v>299</v>
      </c>
      <c r="D298" s="21" t="s">
        <v>842</v>
      </c>
      <c r="E298" s="43"/>
      <c r="F298" s="7">
        <f>F299</f>
        <v>1598.8</v>
      </c>
    </row>
    <row r="299" spans="1:6" ht="31.5">
      <c r="A299" s="26" t="s">
        <v>215</v>
      </c>
      <c r="B299" s="43" t="s">
        <v>318</v>
      </c>
      <c r="C299" s="43" t="s">
        <v>299</v>
      </c>
      <c r="D299" s="21" t="s">
        <v>842</v>
      </c>
      <c r="E299" s="43" t="s">
        <v>216</v>
      </c>
      <c r="F299" s="7">
        <f>F300</f>
        <v>1598.8</v>
      </c>
    </row>
    <row r="300" spans="1:6" ht="47.25">
      <c r="A300" s="26" t="s">
        <v>217</v>
      </c>
      <c r="B300" s="43" t="s">
        <v>318</v>
      </c>
      <c r="C300" s="43" t="s">
        <v>299</v>
      </c>
      <c r="D300" s="21" t="s">
        <v>842</v>
      </c>
      <c r="E300" s="43" t="s">
        <v>218</v>
      </c>
      <c r="F300" s="7">
        <f>'Прил.№5 ведомств.'!G853</f>
        <v>1598.8</v>
      </c>
    </row>
    <row r="301" spans="1:6" ht="15.75">
      <c r="A301" s="31" t="s">
        <v>225</v>
      </c>
      <c r="B301" s="43" t="s">
        <v>318</v>
      </c>
      <c r="C301" s="43" t="s">
        <v>299</v>
      </c>
      <c r="D301" s="43" t="s">
        <v>226</v>
      </c>
      <c r="E301" s="8"/>
      <c r="F301" s="7">
        <f>F302+F305</f>
        <v>455.9</v>
      </c>
    </row>
    <row r="302" spans="1:6" ht="15.75">
      <c r="A302" s="48" t="s">
        <v>696</v>
      </c>
      <c r="B302" s="43" t="s">
        <v>318</v>
      </c>
      <c r="C302" s="43" t="s">
        <v>299</v>
      </c>
      <c r="D302" s="43" t="s">
        <v>653</v>
      </c>
      <c r="E302" s="43"/>
      <c r="F302" s="7">
        <f>F303</f>
        <v>455.9</v>
      </c>
    </row>
    <row r="303" spans="1:6" ht="31.5">
      <c r="A303" s="31" t="s">
        <v>215</v>
      </c>
      <c r="B303" s="43" t="s">
        <v>318</v>
      </c>
      <c r="C303" s="43" t="s">
        <v>299</v>
      </c>
      <c r="D303" s="43" t="s">
        <v>653</v>
      </c>
      <c r="E303" s="43" t="s">
        <v>216</v>
      </c>
      <c r="F303" s="7">
        <f>F304</f>
        <v>455.9</v>
      </c>
    </row>
    <row r="304" spans="1:6" ht="47.25">
      <c r="A304" s="31" t="s">
        <v>217</v>
      </c>
      <c r="B304" s="43" t="s">
        <v>318</v>
      </c>
      <c r="C304" s="43" t="s">
        <v>299</v>
      </c>
      <c r="D304" s="43" t="s">
        <v>653</v>
      </c>
      <c r="E304" s="43" t="s">
        <v>218</v>
      </c>
      <c r="F304" s="7">
        <f>'Прил.№5 ведомств.'!G857</f>
        <v>455.9</v>
      </c>
    </row>
    <row r="305" spans="1:6" ht="15.75" hidden="1">
      <c r="A305" s="31" t="s">
        <v>654</v>
      </c>
      <c r="B305" s="43" t="s">
        <v>318</v>
      </c>
      <c r="C305" s="43" t="s">
        <v>299</v>
      </c>
      <c r="D305" s="43" t="s">
        <v>655</v>
      </c>
      <c r="E305" s="8"/>
      <c r="F305" s="7">
        <f>F306</f>
        <v>0</v>
      </c>
    </row>
    <row r="306" spans="1:6" ht="15.75" hidden="1">
      <c r="A306" s="31" t="s">
        <v>219</v>
      </c>
      <c r="B306" s="43" t="s">
        <v>318</v>
      </c>
      <c r="C306" s="43" t="s">
        <v>299</v>
      </c>
      <c r="D306" s="43" t="s">
        <v>655</v>
      </c>
      <c r="E306" s="43" t="s">
        <v>229</v>
      </c>
      <c r="F306" s="7">
        <f>F307</f>
        <v>0</v>
      </c>
    </row>
    <row r="307" spans="1:6" ht="15.75" hidden="1">
      <c r="A307" s="31" t="s">
        <v>656</v>
      </c>
      <c r="B307" s="43" t="s">
        <v>318</v>
      </c>
      <c r="C307" s="43" t="s">
        <v>299</v>
      </c>
      <c r="D307" s="43" t="s">
        <v>655</v>
      </c>
      <c r="E307" s="43" t="s">
        <v>222</v>
      </c>
      <c r="F307" s="7"/>
    </row>
    <row r="308" spans="1:6" ht="31.5">
      <c r="A308" s="44" t="s">
        <v>657</v>
      </c>
      <c r="B308" s="8" t="s">
        <v>318</v>
      </c>
      <c r="C308" s="8" t="s">
        <v>318</v>
      </c>
      <c r="D308" s="8"/>
      <c r="E308" s="8"/>
      <c r="F308" s="4">
        <f>F309</f>
        <v>23276.59</v>
      </c>
    </row>
    <row r="309" spans="1:6" ht="15.75">
      <c r="A309" s="31" t="s">
        <v>205</v>
      </c>
      <c r="B309" s="43" t="s">
        <v>318</v>
      </c>
      <c r="C309" s="43" t="s">
        <v>318</v>
      </c>
      <c r="D309" s="43" t="s">
        <v>206</v>
      </c>
      <c r="E309" s="43"/>
      <c r="F309" s="7">
        <f>F318+F310</f>
        <v>23276.59</v>
      </c>
    </row>
    <row r="310" spans="1:6" ht="31.5">
      <c r="A310" s="31" t="s">
        <v>207</v>
      </c>
      <c r="B310" s="43" t="s">
        <v>318</v>
      </c>
      <c r="C310" s="43" t="s">
        <v>318</v>
      </c>
      <c r="D310" s="43" t="s">
        <v>208</v>
      </c>
      <c r="E310" s="43"/>
      <c r="F310" s="7">
        <f>F311</f>
        <v>13348.3</v>
      </c>
    </row>
    <row r="311" spans="1:6" ht="31.5">
      <c r="A311" s="31" t="s">
        <v>697</v>
      </c>
      <c r="B311" s="43" t="s">
        <v>318</v>
      </c>
      <c r="C311" s="43" t="s">
        <v>318</v>
      </c>
      <c r="D311" s="43" t="s">
        <v>210</v>
      </c>
      <c r="E311" s="43"/>
      <c r="F311" s="7">
        <f>F312+F314+F316</f>
        <v>13348.3</v>
      </c>
    </row>
    <row r="312" spans="1:6" ht="87.75" customHeight="1">
      <c r="A312" s="31" t="s">
        <v>211</v>
      </c>
      <c r="B312" s="43" t="s">
        <v>318</v>
      </c>
      <c r="C312" s="43" t="s">
        <v>318</v>
      </c>
      <c r="D312" s="43" t="s">
        <v>210</v>
      </c>
      <c r="E312" s="43" t="s">
        <v>212</v>
      </c>
      <c r="F312" s="63">
        <f>F313</f>
        <v>13259.3</v>
      </c>
    </row>
    <row r="313" spans="1:6" ht="31.5">
      <c r="A313" s="31" t="s">
        <v>213</v>
      </c>
      <c r="B313" s="43" t="s">
        <v>318</v>
      </c>
      <c r="C313" s="43" t="s">
        <v>318</v>
      </c>
      <c r="D313" s="43" t="s">
        <v>210</v>
      </c>
      <c r="E313" s="43" t="s">
        <v>214</v>
      </c>
      <c r="F313" s="63">
        <f>'Прил.№5 ведомств.'!G866</f>
        <v>13259.3</v>
      </c>
    </row>
    <row r="314" spans="1:6" ht="31.5" hidden="1">
      <c r="A314" s="31" t="s">
        <v>215</v>
      </c>
      <c r="B314" s="43" t="s">
        <v>318</v>
      </c>
      <c r="C314" s="43" t="s">
        <v>318</v>
      </c>
      <c r="D314" s="43" t="s">
        <v>210</v>
      </c>
      <c r="E314" s="43" t="s">
        <v>216</v>
      </c>
      <c r="F314" s="63">
        <f>F315</f>
        <v>0</v>
      </c>
    </row>
    <row r="315" spans="1:6" ht="47.25" hidden="1">
      <c r="A315" s="31" t="s">
        <v>217</v>
      </c>
      <c r="B315" s="43" t="s">
        <v>318</v>
      </c>
      <c r="C315" s="43" t="s">
        <v>318</v>
      </c>
      <c r="D315" s="43" t="s">
        <v>210</v>
      </c>
      <c r="E315" s="43" t="s">
        <v>218</v>
      </c>
      <c r="F315" s="63">
        <v>0</v>
      </c>
    </row>
    <row r="316" spans="1:6" ht="15.75">
      <c r="A316" s="31" t="s">
        <v>219</v>
      </c>
      <c r="B316" s="43" t="s">
        <v>318</v>
      </c>
      <c r="C316" s="43" t="s">
        <v>318</v>
      </c>
      <c r="D316" s="43" t="s">
        <v>210</v>
      </c>
      <c r="E316" s="43" t="s">
        <v>229</v>
      </c>
      <c r="F316" s="63">
        <f>F317</f>
        <v>89</v>
      </c>
    </row>
    <row r="317" spans="1:6" ht="15.75">
      <c r="A317" s="31" t="s">
        <v>656</v>
      </c>
      <c r="B317" s="43" t="s">
        <v>318</v>
      </c>
      <c r="C317" s="43" t="s">
        <v>318</v>
      </c>
      <c r="D317" s="43" t="s">
        <v>210</v>
      </c>
      <c r="E317" s="43" t="s">
        <v>222</v>
      </c>
      <c r="F317" s="63">
        <f>'Прил.№5 ведомств.'!G870</f>
        <v>89</v>
      </c>
    </row>
    <row r="318" spans="1:6" ht="15.75">
      <c r="A318" s="31" t="s">
        <v>225</v>
      </c>
      <c r="B318" s="43" t="s">
        <v>318</v>
      </c>
      <c r="C318" s="43" t="s">
        <v>318</v>
      </c>
      <c r="D318" s="43" t="s">
        <v>226</v>
      </c>
      <c r="E318" s="43"/>
      <c r="F318" s="7">
        <f>F319+F322</f>
        <v>9928.2900000000009</v>
      </c>
    </row>
    <row r="319" spans="1:6" ht="31.5">
      <c r="A319" s="31" t="s">
        <v>658</v>
      </c>
      <c r="B319" s="43" t="s">
        <v>318</v>
      </c>
      <c r="C319" s="43" t="s">
        <v>318</v>
      </c>
      <c r="D319" s="43" t="s">
        <v>659</v>
      </c>
      <c r="E319" s="43"/>
      <c r="F319" s="63">
        <f>F320</f>
        <v>1461</v>
      </c>
    </row>
    <row r="320" spans="1:6" ht="15.75">
      <c r="A320" s="31" t="s">
        <v>219</v>
      </c>
      <c r="B320" s="43" t="s">
        <v>318</v>
      </c>
      <c r="C320" s="43" t="s">
        <v>318</v>
      </c>
      <c r="D320" s="43" t="s">
        <v>659</v>
      </c>
      <c r="E320" s="43" t="s">
        <v>229</v>
      </c>
      <c r="F320" s="63">
        <f>F321</f>
        <v>1461</v>
      </c>
    </row>
    <row r="321" spans="1:6" ht="15.75">
      <c r="A321" s="31" t="s">
        <v>656</v>
      </c>
      <c r="B321" s="43" t="s">
        <v>318</v>
      </c>
      <c r="C321" s="43" t="s">
        <v>318</v>
      </c>
      <c r="D321" s="43" t="s">
        <v>659</v>
      </c>
      <c r="E321" s="43" t="s">
        <v>222</v>
      </c>
      <c r="F321" s="63">
        <f>'Прил.№5 ведомств.'!G874</f>
        <v>1461</v>
      </c>
    </row>
    <row r="322" spans="1:6" ht="31.5">
      <c r="A322" s="26" t="s">
        <v>424</v>
      </c>
      <c r="B322" s="43" t="s">
        <v>318</v>
      </c>
      <c r="C322" s="43" t="s">
        <v>318</v>
      </c>
      <c r="D322" s="43" t="s">
        <v>425</v>
      </c>
      <c r="E322" s="43"/>
      <c r="F322" s="7">
        <f>F323+F325</f>
        <v>8467.2900000000009</v>
      </c>
    </row>
    <row r="323" spans="1:6" ht="78.75">
      <c r="A323" s="31" t="s">
        <v>211</v>
      </c>
      <c r="B323" s="43" t="s">
        <v>318</v>
      </c>
      <c r="C323" s="43" t="s">
        <v>318</v>
      </c>
      <c r="D323" s="43" t="s">
        <v>425</v>
      </c>
      <c r="E323" s="43" t="s">
        <v>212</v>
      </c>
      <c r="F323" s="63">
        <f>F324</f>
        <v>6196.89</v>
      </c>
    </row>
    <row r="324" spans="1:6" ht="31.5">
      <c r="A324" s="49" t="s">
        <v>426</v>
      </c>
      <c r="B324" s="43" t="s">
        <v>318</v>
      </c>
      <c r="C324" s="43" t="s">
        <v>318</v>
      </c>
      <c r="D324" s="43" t="s">
        <v>425</v>
      </c>
      <c r="E324" s="43" t="s">
        <v>293</v>
      </c>
      <c r="F324" s="63">
        <f>'Прил.№5 ведомств.'!G877</f>
        <v>6196.89</v>
      </c>
    </row>
    <row r="325" spans="1:6" ht="31.5">
      <c r="A325" s="31" t="s">
        <v>215</v>
      </c>
      <c r="B325" s="43" t="s">
        <v>318</v>
      </c>
      <c r="C325" s="43" t="s">
        <v>318</v>
      </c>
      <c r="D325" s="43" t="s">
        <v>425</v>
      </c>
      <c r="E325" s="43" t="s">
        <v>216</v>
      </c>
      <c r="F325" s="63">
        <f>F326</f>
        <v>2270.4</v>
      </c>
    </row>
    <row r="326" spans="1:6" ht="47.25">
      <c r="A326" s="31" t="s">
        <v>217</v>
      </c>
      <c r="B326" s="43" t="s">
        <v>318</v>
      </c>
      <c r="C326" s="43" t="s">
        <v>318</v>
      </c>
      <c r="D326" s="43" t="s">
        <v>425</v>
      </c>
      <c r="E326" s="43" t="s">
        <v>218</v>
      </c>
      <c r="F326" s="63">
        <f>'Прил.№5 ведомств.'!G879</f>
        <v>2270.4</v>
      </c>
    </row>
    <row r="327" spans="1:6" ht="15.75">
      <c r="A327" s="44" t="s">
        <v>347</v>
      </c>
      <c r="B327" s="8" t="s">
        <v>348</v>
      </c>
      <c r="C327" s="43"/>
      <c r="D327" s="43"/>
      <c r="E327" s="43"/>
      <c r="F327" s="4">
        <f>F328+F369+F500+F511+F442</f>
        <v>293350.7</v>
      </c>
    </row>
    <row r="328" spans="1:6" ht="15.75">
      <c r="A328" s="44" t="s">
        <v>491</v>
      </c>
      <c r="B328" s="8" t="s">
        <v>348</v>
      </c>
      <c r="C328" s="8" t="s">
        <v>202</v>
      </c>
      <c r="D328" s="8"/>
      <c r="E328" s="8"/>
      <c r="F328" s="4">
        <f>F329+F352</f>
        <v>85848.9</v>
      </c>
    </row>
    <row r="329" spans="1:6" ht="47.25">
      <c r="A329" s="31" t="s">
        <v>513</v>
      </c>
      <c r="B329" s="43" t="s">
        <v>348</v>
      </c>
      <c r="C329" s="43" t="s">
        <v>202</v>
      </c>
      <c r="D329" s="43" t="s">
        <v>493</v>
      </c>
      <c r="E329" s="43"/>
      <c r="F329" s="7">
        <f>F330+F334</f>
        <v>24642.9</v>
      </c>
    </row>
    <row r="330" spans="1:6" ht="31.5">
      <c r="A330" s="31" t="s">
        <v>494</v>
      </c>
      <c r="B330" s="43" t="s">
        <v>348</v>
      </c>
      <c r="C330" s="43" t="s">
        <v>202</v>
      </c>
      <c r="D330" s="43" t="s">
        <v>495</v>
      </c>
      <c r="E330" s="43"/>
      <c r="F330" s="7">
        <f>F331</f>
        <v>17912.900000000001</v>
      </c>
    </row>
    <row r="331" spans="1:6" ht="47.25">
      <c r="A331" s="31" t="s">
        <v>496</v>
      </c>
      <c r="B331" s="43" t="s">
        <v>348</v>
      </c>
      <c r="C331" s="43" t="s">
        <v>202</v>
      </c>
      <c r="D331" s="43" t="s">
        <v>497</v>
      </c>
      <c r="E331" s="43"/>
      <c r="F331" s="7">
        <f>SUM(F332:F332)</f>
        <v>17912.900000000001</v>
      </c>
    </row>
    <row r="332" spans="1:6" ht="47.25">
      <c r="A332" s="31" t="s">
        <v>356</v>
      </c>
      <c r="B332" s="43" t="s">
        <v>348</v>
      </c>
      <c r="C332" s="43" t="s">
        <v>202</v>
      </c>
      <c r="D332" s="43" t="s">
        <v>497</v>
      </c>
      <c r="E332" s="43" t="s">
        <v>357</v>
      </c>
      <c r="F332" s="7">
        <f>F333</f>
        <v>17912.900000000001</v>
      </c>
    </row>
    <row r="333" spans="1:6" ht="15.75">
      <c r="A333" s="31" t="s">
        <v>358</v>
      </c>
      <c r="B333" s="43" t="s">
        <v>348</v>
      </c>
      <c r="C333" s="43" t="s">
        <v>202</v>
      </c>
      <c r="D333" s="43" t="s">
        <v>497</v>
      </c>
      <c r="E333" s="43" t="s">
        <v>359</v>
      </c>
      <c r="F333" s="63">
        <f>'Прил.№5 ведомств.'!G497</f>
        <v>17912.900000000001</v>
      </c>
    </row>
    <row r="334" spans="1:6" ht="31.5">
      <c r="A334" s="31" t="s">
        <v>498</v>
      </c>
      <c r="B334" s="43" t="s">
        <v>348</v>
      </c>
      <c r="C334" s="43" t="s">
        <v>202</v>
      </c>
      <c r="D334" s="43" t="s">
        <v>499</v>
      </c>
      <c r="E334" s="43"/>
      <c r="F334" s="7">
        <f>F335+F338+F342+F348+F345</f>
        <v>6730</v>
      </c>
    </row>
    <row r="335" spans="1:6" ht="47.25" hidden="1">
      <c r="A335" s="31" t="s">
        <v>698</v>
      </c>
      <c r="B335" s="43" t="s">
        <v>348</v>
      </c>
      <c r="C335" s="43" t="s">
        <v>202</v>
      </c>
      <c r="D335" s="43" t="s">
        <v>699</v>
      </c>
      <c r="E335" s="43"/>
      <c r="F335" s="7">
        <f>F336</f>
        <v>0</v>
      </c>
    </row>
    <row r="336" spans="1:6" ht="47.25" hidden="1">
      <c r="A336" s="31" t="s">
        <v>356</v>
      </c>
      <c r="B336" s="43" t="s">
        <v>348</v>
      </c>
      <c r="C336" s="43" t="s">
        <v>202</v>
      </c>
      <c r="D336" s="43" t="s">
        <v>699</v>
      </c>
      <c r="E336" s="43" t="s">
        <v>357</v>
      </c>
      <c r="F336" s="7">
        <f>F337</f>
        <v>0</v>
      </c>
    </row>
    <row r="337" spans="1:6" ht="15.75" hidden="1">
      <c r="A337" s="31" t="s">
        <v>358</v>
      </c>
      <c r="B337" s="43" t="s">
        <v>348</v>
      </c>
      <c r="C337" s="43" t="s">
        <v>202</v>
      </c>
      <c r="D337" s="43" t="s">
        <v>699</v>
      </c>
      <c r="E337" s="43" t="s">
        <v>359</v>
      </c>
      <c r="F337" s="7"/>
    </row>
    <row r="338" spans="1:6" ht="31.5" hidden="1">
      <c r="A338" s="31" t="s">
        <v>362</v>
      </c>
      <c r="B338" s="43" t="s">
        <v>348</v>
      </c>
      <c r="C338" s="43" t="s">
        <v>202</v>
      </c>
      <c r="D338" s="43" t="s">
        <v>700</v>
      </c>
      <c r="E338" s="43"/>
      <c r="F338" s="7">
        <f>F339</f>
        <v>0</v>
      </c>
    </row>
    <row r="339" spans="1:6" ht="47.25" hidden="1">
      <c r="A339" s="31" t="s">
        <v>356</v>
      </c>
      <c r="B339" s="43" t="s">
        <v>348</v>
      </c>
      <c r="C339" s="43" t="s">
        <v>202</v>
      </c>
      <c r="D339" s="43" t="s">
        <v>700</v>
      </c>
      <c r="E339" s="43" t="s">
        <v>357</v>
      </c>
      <c r="F339" s="7">
        <f>F340</f>
        <v>0</v>
      </c>
    </row>
    <row r="340" spans="1:6" ht="15.75" hidden="1">
      <c r="A340" s="31" t="s">
        <v>358</v>
      </c>
      <c r="B340" s="43" t="s">
        <v>348</v>
      </c>
      <c r="C340" s="43" t="s">
        <v>202</v>
      </c>
      <c r="D340" s="43" t="s">
        <v>700</v>
      </c>
      <c r="E340" s="43" t="s">
        <v>359</v>
      </c>
      <c r="F340" s="7">
        <f>F341</f>
        <v>0</v>
      </c>
    </row>
    <row r="341" spans="1:6" ht="15.75" hidden="1">
      <c r="A341" s="31" t="s">
        <v>701</v>
      </c>
      <c r="B341" s="43" t="s">
        <v>348</v>
      </c>
      <c r="C341" s="43" t="s">
        <v>202</v>
      </c>
      <c r="D341" s="43" t="s">
        <v>700</v>
      </c>
      <c r="E341" s="43" t="s">
        <v>702</v>
      </c>
      <c r="F341" s="7">
        <v>0</v>
      </c>
    </row>
    <row r="342" spans="1:6" ht="31.5" hidden="1">
      <c r="A342" s="31" t="s">
        <v>364</v>
      </c>
      <c r="B342" s="43" t="s">
        <v>348</v>
      </c>
      <c r="C342" s="43" t="s">
        <v>202</v>
      </c>
      <c r="D342" s="43" t="s">
        <v>703</v>
      </c>
      <c r="E342" s="43"/>
      <c r="F342" s="7">
        <f>F343</f>
        <v>0</v>
      </c>
    </row>
    <row r="343" spans="1:6" ht="47.25" hidden="1">
      <c r="A343" s="31" t="s">
        <v>356</v>
      </c>
      <c r="B343" s="43" t="s">
        <v>348</v>
      </c>
      <c r="C343" s="43" t="s">
        <v>202</v>
      </c>
      <c r="D343" s="43" t="s">
        <v>703</v>
      </c>
      <c r="E343" s="43" t="s">
        <v>357</v>
      </c>
      <c r="F343" s="7">
        <f>F344</f>
        <v>0</v>
      </c>
    </row>
    <row r="344" spans="1:6" ht="15.75" hidden="1">
      <c r="A344" s="31" t="s">
        <v>358</v>
      </c>
      <c r="B344" s="43" t="s">
        <v>348</v>
      </c>
      <c r="C344" s="43" t="s">
        <v>202</v>
      </c>
      <c r="D344" s="43" t="s">
        <v>703</v>
      </c>
      <c r="E344" s="43" t="s">
        <v>359</v>
      </c>
      <c r="F344" s="7"/>
    </row>
    <row r="345" spans="1:6" ht="47.25">
      <c r="A345" s="31" t="s">
        <v>502</v>
      </c>
      <c r="B345" s="43" t="s">
        <v>348</v>
      </c>
      <c r="C345" s="43" t="s">
        <v>202</v>
      </c>
      <c r="D345" s="43" t="s">
        <v>503</v>
      </c>
      <c r="E345" s="43"/>
      <c r="F345" s="7">
        <f>F346</f>
        <v>6730</v>
      </c>
    </row>
    <row r="346" spans="1:6" ht="47.25">
      <c r="A346" s="31" t="s">
        <v>356</v>
      </c>
      <c r="B346" s="43" t="s">
        <v>348</v>
      </c>
      <c r="C346" s="43" t="s">
        <v>202</v>
      </c>
      <c r="D346" s="43" t="s">
        <v>503</v>
      </c>
      <c r="E346" s="43" t="s">
        <v>357</v>
      </c>
      <c r="F346" s="7">
        <f>F347</f>
        <v>6730</v>
      </c>
    </row>
    <row r="347" spans="1:6" ht="15.75">
      <c r="A347" s="31" t="s">
        <v>358</v>
      </c>
      <c r="B347" s="43" t="s">
        <v>348</v>
      </c>
      <c r="C347" s="43" t="s">
        <v>202</v>
      </c>
      <c r="D347" s="43" t="s">
        <v>503</v>
      </c>
      <c r="E347" s="43" t="s">
        <v>359</v>
      </c>
      <c r="F347" s="7">
        <f>'Прил.№5 ведомств.'!G507</f>
        <v>6730</v>
      </c>
    </row>
    <row r="348" spans="1:6" ht="31.5" hidden="1">
      <c r="A348" s="31" t="s">
        <v>368</v>
      </c>
      <c r="B348" s="43" t="s">
        <v>348</v>
      </c>
      <c r="C348" s="43" t="s">
        <v>202</v>
      </c>
      <c r="D348" s="43" t="s">
        <v>704</v>
      </c>
      <c r="E348" s="43"/>
      <c r="F348" s="7">
        <f>F349</f>
        <v>0</v>
      </c>
    </row>
    <row r="349" spans="1:6" ht="47.25" hidden="1">
      <c r="A349" s="31" t="s">
        <v>356</v>
      </c>
      <c r="B349" s="43" t="s">
        <v>348</v>
      </c>
      <c r="C349" s="43" t="s">
        <v>202</v>
      </c>
      <c r="D349" s="43" t="s">
        <v>704</v>
      </c>
      <c r="E349" s="43" t="s">
        <v>357</v>
      </c>
      <c r="F349" s="7">
        <f>F350</f>
        <v>0</v>
      </c>
    </row>
    <row r="350" spans="1:6" ht="15.75" hidden="1">
      <c r="A350" s="31" t="s">
        <v>358</v>
      </c>
      <c r="B350" s="43" t="s">
        <v>348</v>
      </c>
      <c r="C350" s="43" t="s">
        <v>202</v>
      </c>
      <c r="D350" s="43" t="s">
        <v>704</v>
      </c>
      <c r="E350" s="43" t="s">
        <v>359</v>
      </c>
      <c r="F350" s="7">
        <f>F351</f>
        <v>0</v>
      </c>
    </row>
    <row r="351" spans="1:6" ht="15.75" hidden="1">
      <c r="A351" s="31" t="s">
        <v>701</v>
      </c>
      <c r="B351" s="43" t="s">
        <v>348</v>
      </c>
      <c r="C351" s="43" t="s">
        <v>202</v>
      </c>
      <c r="D351" s="43" t="s">
        <v>704</v>
      </c>
      <c r="E351" s="43" t="s">
        <v>702</v>
      </c>
      <c r="F351" s="7">
        <v>0</v>
      </c>
    </row>
    <row r="352" spans="1:6" ht="15.75">
      <c r="A352" s="31" t="s">
        <v>205</v>
      </c>
      <c r="B352" s="43" t="s">
        <v>348</v>
      </c>
      <c r="C352" s="43" t="s">
        <v>202</v>
      </c>
      <c r="D352" s="43" t="s">
        <v>206</v>
      </c>
      <c r="E352" s="43"/>
      <c r="F352" s="7">
        <f>F353</f>
        <v>61206</v>
      </c>
    </row>
    <row r="353" spans="1:6" ht="31.5">
      <c r="A353" s="31" t="s">
        <v>269</v>
      </c>
      <c r="B353" s="43" t="s">
        <v>348</v>
      </c>
      <c r="C353" s="43" t="s">
        <v>202</v>
      </c>
      <c r="D353" s="43" t="s">
        <v>270</v>
      </c>
      <c r="E353" s="43"/>
      <c r="F353" s="7">
        <f>F354+F357+F360+F363+F366</f>
        <v>61206</v>
      </c>
    </row>
    <row r="354" spans="1:6" ht="63">
      <c r="A354" s="48" t="s">
        <v>373</v>
      </c>
      <c r="B354" s="43" t="s">
        <v>348</v>
      </c>
      <c r="C354" s="43" t="s">
        <v>202</v>
      </c>
      <c r="D354" s="43" t="s">
        <v>374</v>
      </c>
      <c r="E354" s="43"/>
      <c r="F354" s="7">
        <f>F355</f>
        <v>310.2</v>
      </c>
    </row>
    <row r="355" spans="1:6" ht="47.25">
      <c r="A355" s="31" t="s">
        <v>356</v>
      </c>
      <c r="B355" s="43" t="s">
        <v>348</v>
      </c>
      <c r="C355" s="43" t="s">
        <v>202</v>
      </c>
      <c r="D355" s="43" t="s">
        <v>374</v>
      </c>
      <c r="E355" s="43" t="s">
        <v>357</v>
      </c>
      <c r="F355" s="7">
        <f>F356</f>
        <v>310.2</v>
      </c>
    </row>
    <row r="356" spans="1:6" ht="15.75">
      <c r="A356" s="31" t="s">
        <v>358</v>
      </c>
      <c r="B356" s="43" t="s">
        <v>348</v>
      </c>
      <c r="C356" s="43" t="s">
        <v>202</v>
      </c>
      <c r="D356" s="43" t="s">
        <v>374</v>
      </c>
      <c r="E356" s="43" t="s">
        <v>359</v>
      </c>
      <c r="F356" s="7">
        <f>'Прил.№5 ведомств.'!G518</f>
        <v>310.2</v>
      </c>
    </row>
    <row r="357" spans="1:6" ht="63">
      <c r="A357" s="48" t="s">
        <v>507</v>
      </c>
      <c r="B357" s="43" t="s">
        <v>348</v>
      </c>
      <c r="C357" s="43" t="s">
        <v>202</v>
      </c>
      <c r="D357" s="43" t="s">
        <v>376</v>
      </c>
      <c r="E357" s="43"/>
      <c r="F357" s="7">
        <f>F358</f>
        <v>1696.8</v>
      </c>
    </row>
    <row r="358" spans="1:6" ht="47.25">
      <c r="A358" s="31" t="s">
        <v>356</v>
      </c>
      <c r="B358" s="43" t="s">
        <v>348</v>
      </c>
      <c r="C358" s="43" t="s">
        <v>202</v>
      </c>
      <c r="D358" s="43" t="s">
        <v>376</v>
      </c>
      <c r="E358" s="43" t="s">
        <v>357</v>
      </c>
      <c r="F358" s="7">
        <f>F359</f>
        <v>1696.8</v>
      </c>
    </row>
    <row r="359" spans="1:6" ht="15.75">
      <c r="A359" s="31" t="s">
        <v>358</v>
      </c>
      <c r="B359" s="43" t="s">
        <v>348</v>
      </c>
      <c r="C359" s="43" t="s">
        <v>202</v>
      </c>
      <c r="D359" s="43" t="s">
        <v>376</v>
      </c>
      <c r="E359" s="43" t="s">
        <v>359</v>
      </c>
      <c r="F359" s="7">
        <f>'Прил.№5 ведомств.'!G521</f>
        <v>1696.8</v>
      </c>
    </row>
    <row r="360" spans="1:6" ht="94.5">
      <c r="A360" s="33" t="s">
        <v>508</v>
      </c>
      <c r="B360" s="43" t="s">
        <v>348</v>
      </c>
      <c r="C360" s="43" t="s">
        <v>202</v>
      </c>
      <c r="D360" s="43" t="s">
        <v>509</v>
      </c>
      <c r="E360" s="43"/>
      <c r="F360" s="7">
        <f>F361</f>
        <v>56320</v>
      </c>
    </row>
    <row r="361" spans="1:6" ht="47.25">
      <c r="A361" s="31" t="s">
        <v>356</v>
      </c>
      <c r="B361" s="43" t="s">
        <v>348</v>
      </c>
      <c r="C361" s="43" t="s">
        <v>202</v>
      </c>
      <c r="D361" s="43" t="s">
        <v>509</v>
      </c>
      <c r="E361" s="43" t="s">
        <v>357</v>
      </c>
      <c r="F361" s="7">
        <f>F362</f>
        <v>56320</v>
      </c>
    </row>
    <row r="362" spans="1:6" ht="15.75">
      <c r="A362" s="31" t="s">
        <v>358</v>
      </c>
      <c r="B362" s="43" t="s">
        <v>348</v>
      </c>
      <c r="C362" s="43" t="s">
        <v>202</v>
      </c>
      <c r="D362" s="43" t="s">
        <v>509</v>
      </c>
      <c r="E362" s="43" t="s">
        <v>359</v>
      </c>
      <c r="F362" s="7">
        <f>'Прил.№5 ведомств.'!G524</f>
        <v>56320</v>
      </c>
    </row>
    <row r="363" spans="1:6" ht="94.5">
      <c r="A363" s="48" t="s">
        <v>377</v>
      </c>
      <c r="B363" s="43" t="s">
        <v>348</v>
      </c>
      <c r="C363" s="43" t="s">
        <v>202</v>
      </c>
      <c r="D363" s="21" t="s">
        <v>378</v>
      </c>
      <c r="E363" s="43"/>
      <c r="F363" s="7">
        <f>F364</f>
        <v>2879</v>
      </c>
    </row>
    <row r="364" spans="1:6" ht="47.25">
      <c r="A364" s="31" t="s">
        <v>356</v>
      </c>
      <c r="B364" s="43" t="s">
        <v>348</v>
      </c>
      <c r="C364" s="43" t="s">
        <v>202</v>
      </c>
      <c r="D364" s="21" t="s">
        <v>378</v>
      </c>
      <c r="E364" s="43" t="s">
        <v>357</v>
      </c>
      <c r="F364" s="7">
        <f>F365</f>
        <v>2879</v>
      </c>
    </row>
    <row r="365" spans="1:6" ht="15.75">
      <c r="A365" s="31" t="s">
        <v>358</v>
      </c>
      <c r="B365" s="43" t="s">
        <v>348</v>
      </c>
      <c r="C365" s="43" t="s">
        <v>202</v>
      </c>
      <c r="D365" s="21" t="s">
        <v>378</v>
      </c>
      <c r="E365" s="43" t="s">
        <v>359</v>
      </c>
      <c r="F365" s="7">
        <f>'Прил.№5 ведомств.'!G527</f>
        <v>2879</v>
      </c>
    </row>
    <row r="366" spans="1:6" ht="141.75" hidden="1">
      <c r="A366" s="26" t="s">
        <v>510</v>
      </c>
      <c r="B366" s="43" t="s">
        <v>348</v>
      </c>
      <c r="C366" s="43" t="s">
        <v>202</v>
      </c>
      <c r="D366" s="21" t="s">
        <v>511</v>
      </c>
      <c r="E366" s="43"/>
      <c r="F366" s="7">
        <f>F367</f>
        <v>0</v>
      </c>
    </row>
    <row r="367" spans="1:6" ht="47.25" hidden="1">
      <c r="A367" s="26" t="s">
        <v>356</v>
      </c>
      <c r="B367" s="43" t="s">
        <v>348</v>
      </c>
      <c r="C367" s="43" t="s">
        <v>202</v>
      </c>
      <c r="D367" s="21" t="s">
        <v>511</v>
      </c>
      <c r="E367" s="43" t="s">
        <v>357</v>
      </c>
      <c r="F367" s="7">
        <f>F368</f>
        <v>0</v>
      </c>
    </row>
    <row r="368" spans="1:6" ht="15.75" hidden="1">
      <c r="A368" s="26" t="s">
        <v>358</v>
      </c>
      <c r="B368" s="43" t="s">
        <v>348</v>
      </c>
      <c r="C368" s="43" t="s">
        <v>202</v>
      </c>
      <c r="D368" s="21" t="s">
        <v>511</v>
      </c>
      <c r="E368" s="43" t="s">
        <v>359</v>
      </c>
      <c r="F368" s="7">
        <v>0</v>
      </c>
    </row>
    <row r="369" spans="1:6" ht="15.75">
      <c r="A369" s="44" t="s">
        <v>512</v>
      </c>
      <c r="B369" s="8" t="s">
        <v>348</v>
      </c>
      <c r="C369" s="8" t="s">
        <v>297</v>
      </c>
      <c r="D369" s="8"/>
      <c r="E369" s="8"/>
      <c r="F369" s="4">
        <f>F370+F410</f>
        <v>131327.5</v>
      </c>
    </row>
    <row r="370" spans="1:6" ht="47.25">
      <c r="A370" s="31" t="s">
        <v>513</v>
      </c>
      <c r="B370" s="43" t="s">
        <v>348</v>
      </c>
      <c r="C370" s="43" t="s">
        <v>297</v>
      </c>
      <c r="D370" s="43" t="s">
        <v>493</v>
      </c>
      <c r="E370" s="43"/>
      <c r="F370" s="7">
        <f>F371+F375</f>
        <v>41469.699999999997</v>
      </c>
    </row>
    <row r="371" spans="1:6" ht="31.5">
      <c r="A371" s="31" t="s">
        <v>494</v>
      </c>
      <c r="B371" s="43" t="s">
        <v>348</v>
      </c>
      <c r="C371" s="43" t="s">
        <v>297</v>
      </c>
      <c r="D371" s="43" t="s">
        <v>495</v>
      </c>
      <c r="E371" s="43"/>
      <c r="F371" s="7">
        <f>F372</f>
        <v>35023.699999999997</v>
      </c>
    </row>
    <row r="372" spans="1:6" ht="47.25">
      <c r="A372" s="31" t="s">
        <v>514</v>
      </c>
      <c r="B372" s="43" t="s">
        <v>348</v>
      </c>
      <c r="C372" s="43" t="s">
        <v>297</v>
      </c>
      <c r="D372" s="43" t="s">
        <v>515</v>
      </c>
      <c r="E372" s="43"/>
      <c r="F372" s="7">
        <f>F373</f>
        <v>35023.699999999997</v>
      </c>
    </row>
    <row r="373" spans="1:6" ht="47.25">
      <c r="A373" s="31" t="s">
        <v>356</v>
      </c>
      <c r="B373" s="43" t="s">
        <v>348</v>
      </c>
      <c r="C373" s="43" t="s">
        <v>297</v>
      </c>
      <c r="D373" s="43" t="s">
        <v>515</v>
      </c>
      <c r="E373" s="43" t="s">
        <v>357</v>
      </c>
      <c r="F373" s="63">
        <f>F374</f>
        <v>35023.699999999997</v>
      </c>
    </row>
    <row r="374" spans="1:6" ht="15.75">
      <c r="A374" s="31" t="s">
        <v>358</v>
      </c>
      <c r="B374" s="43" t="s">
        <v>348</v>
      </c>
      <c r="C374" s="43" t="s">
        <v>297</v>
      </c>
      <c r="D374" s="43" t="s">
        <v>515</v>
      </c>
      <c r="E374" s="43" t="s">
        <v>359</v>
      </c>
      <c r="F374" s="63">
        <f>'Прил.№5 ведомств.'!G536</f>
        <v>35023.699999999997</v>
      </c>
    </row>
    <row r="375" spans="1:6" ht="31.5">
      <c r="A375" s="31" t="s">
        <v>517</v>
      </c>
      <c r="B375" s="43" t="s">
        <v>348</v>
      </c>
      <c r="C375" s="43" t="s">
        <v>297</v>
      </c>
      <c r="D375" s="43" t="s">
        <v>518</v>
      </c>
      <c r="E375" s="43"/>
      <c r="F375" s="7">
        <f>F376+F390+F399+F406+F380+F383+F402+F393+F387+F396</f>
        <v>6446</v>
      </c>
    </row>
    <row r="376" spans="1:6" ht="47.25" hidden="1">
      <c r="A376" s="31" t="s">
        <v>698</v>
      </c>
      <c r="B376" s="43" t="s">
        <v>348</v>
      </c>
      <c r="C376" s="43" t="s">
        <v>297</v>
      </c>
      <c r="D376" s="43" t="s">
        <v>705</v>
      </c>
      <c r="E376" s="43"/>
      <c r="F376" s="7">
        <f>F377</f>
        <v>0</v>
      </c>
    </row>
    <row r="377" spans="1:6" ht="47.25" hidden="1">
      <c r="A377" s="31" t="s">
        <v>356</v>
      </c>
      <c r="B377" s="43" t="s">
        <v>348</v>
      </c>
      <c r="C377" s="43" t="s">
        <v>297</v>
      </c>
      <c r="D377" s="43" t="s">
        <v>705</v>
      </c>
      <c r="E377" s="43" t="s">
        <v>357</v>
      </c>
      <c r="F377" s="7">
        <f>F378</f>
        <v>0</v>
      </c>
    </row>
    <row r="378" spans="1:6" ht="15.75" hidden="1">
      <c r="A378" s="31" t="s">
        <v>358</v>
      </c>
      <c r="B378" s="43" t="s">
        <v>348</v>
      </c>
      <c r="C378" s="43" t="s">
        <v>297</v>
      </c>
      <c r="D378" s="43" t="s">
        <v>705</v>
      </c>
      <c r="E378" s="43" t="s">
        <v>359</v>
      </c>
      <c r="F378" s="7">
        <f>F379</f>
        <v>0</v>
      </c>
    </row>
    <row r="379" spans="1:6" ht="15.75" hidden="1">
      <c r="A379" s="31" t="s">
        <v>701</v>
      </c>
      <c r="B379" s="43" t="s">
        <v>348</v>
      </c>
      <c r="C379" s="43" t="s">
        <v>297</v>
      </c>
      <c r="D379" s="43" t="s">
        <v>705</v>
      </c>
      <c r="E379" s="43" t="s">
        <v>702</v>
      </c>
      <c r="F379" s="7"/>
    </row>
    <row r="380" spans="1:6" ht="47.25" hidden="1">
      <c r="A380" s="31" t="s">
        <v>519</v>
      </c>
      <c r="B380" s="43" t="s">
        <v>348</v>
      </c>
      <c r="C380" s="43" t="s">
        <v>297</v>
      </c>
      <c r="D380" s="43" t="s">
        <v>520</v>
      </c>
      <c r="E380" s="43"/>
      <c r="F380" s="7">
        <f>F381</f>
        <v>0</v>
      </c>
    </row>
    <row r="381" spans="1:6" ht="47.25" hidden="1">
      <c r="A381" s="31" t="s">
        <v>356</v>
      </c>
      <c r="B381" s="43" t="s">
        <v>348</v>
      </c>
      <c r="C381" s="43" t="s">
        <v>297</v>
      </c>
      <c r="D381" s="43" t="s">
        <v>520</v>
      </c>
      <c r="E381" s="43" t="s">
        <v>357</v>
      </c>
      <c r="F381" s="7">
        <f>F382</f>
        <v>0</v>
      </c>
    </row>
    <row r="382" spans="1:6" ht="15.75" hidden="1">
      <c r="A382" s="31" t="s">
        <v>358</v>
      </c>
      <c r="B382" s="43" t="s">
        <v>348</v>
      </c>
      <c r="C382" s="43" t="s">
        <v>297</v>
      </c>
      <c r="D382" s="43" t="s">
        <v>520</v>
      </c>
      <c r="E382" s="43" t="s">
        <v>359</v>
      </c>
      <c r="F382" s="7"/>
    </row>
    <row r="383" spans="1:6" ht="31.5" hidden="1">
      <c r="A383" s="31" t="s">
        <v>364</v>
      </c>
      <c r="B383" s="43" t="s">
        <v>348</v>
      </c>
      <c r="C383" s="43" t="s">
        <v>297</v>
      </c>
      <c r="D383" s="43" t="s">
        <v>706</v>
      </c>
      <c r="E383" s="43"/>
      <c r="F383" s="7">
        <f>F384</f>
        <v>0</v>
      </c>
    </row>
    <row r="384" spans="1:6" ht="47.25" hidden="1">
      <c r="A384" s="31" t="s">
        <v>356</v>
      </c>
      <c r="B384" s="43" t="s">
        <v>348</v>
      </c>
      <c r="C384" s="43" t="s">
        <v>297</v>
      </c>
      <c r="D384" s="43" t="s">
        <v>706</v>
      </c>
      <c r="E384" s="43" t="s">
        <v>357</v>
      </c>
      <c r="F384" s="7">
        <f>F385</f>
        <v>0</v>
      </c>
    </row>
    <row r="385" spans="1:6" ht="15.75" hidden="1">
      <c r="A385" s="31" t="s">
        <v>358</v>
      </c>
      <c r="B385" s="43" t="s">
        <v>348</v>
      </c>
      <c r="C385" s="43" t="s">
        <v>297</v>
      </c>
      <c r="D385" s="43" t="s">
        <v>706</v>
      </c>
      <c r="E385" s="43" t="s">
        <v>359</v>
      </c>
      <c r="F385" s="7">
        <f>F386</f>
        <v>0</v>
      </c>
    </row>
    <row r="386" spans="1:6" ht="15.75" hidden="1">
      <c r="A386" s="31" t="s">
        <v>701</v>
      </c>
      <c r="B386" s="43" t="s">
        <v>348</v>
      </c>
      <c r="C386" s="43" t="s">
        <v>297</v>
      </c>
      <c r="D386" s="43" t="s">
        <v>706</v>
      </c>
      <c r="E386" s="43" t="s">
        <v>702</v>
      </c>
      <c r="F386" s="7">
        <v>0</v>
      </c>
    </row>
    <row r="387" spans="1:6" ht="31.5" hidden="1">
      <c r="A387" s="26" t="s">
        <v>521</v>
      </c>
      <c r="B387" s="43" t="s">
        <v>348</v>
      </c>
      <c r="C387" s="43" t="s">
        <v>297</v>
      </c>
      <c r="D387" s="43" t="s">
        <v>522</v>
      </c>
      <c r="E387" s="43"/>
      <c r="F387" s="7">
        <f>F388</f>
        <v>0</v>
      </c>
    </row>
    <row r="388" spans="1:6" ht="47.25" hidden="1">
      <c r="A388" s="26" t="s">
        <v>356</v>
      </c>
      <c r="B388" s="43" t="s">
        <v>348</v>
      </c>
      <c r="C388" s="43" t="s">
        <v>297</v>
      </c>
      <c r="D388" s="43" t="s">
        <v>522</v>
      </c>
      <c r="E388" s="43" t="s">
        <v>357</v>
      </c>
      <c r="F388" s="7">
        <f>F389</f>
        <v>0</v>
      </c>
    </row>
    <row r="389" spans="1:6" ht="15.75" hidden="1">
      <c r="A389" s="26" t="s">
        <v>358</v>
      </c>
      <c r="B389" s="43" t="s">
        <v>348</v>
      </c>
      <c r="C389" s="43" t="s">
        <v>297</v>
      </c>
      <c r="D389" s="43" t="s">
        <v>522</v>
      </c>
      <c r="E389" s="43" t="s">
        <v>359</v>
      </c>
      <c r="F389" s="7"/>
    </row>
    <row r="390" spans="1:6" ht="47.25">
      <c r="A390" s="31" t="s">
        <v>707</v>
      </c>
      <c r="B390" s="43" t="s">
        <v>348</v>
      </c>
      <c r="C390" s="43" t="s">
        <v>297</v>
      </c>
      <c r="D390" s="43" t="s">
        <v>524</v>
      </c>
      <c r="E390" s="43"/>
      <c r="F390" s="7">
        <f>F391</f>
        <v>2690</v>
      </c>
    </row>
    <row r="391" spans="1:6" ht="47.25">
      <c r="A391" s="31" t="s">
        <v>356</v>
      </c>
      <c r="B391" s="43" t="s">
        <v>348</v>
      </c>
      <c r="C391" s="43" t="s">
        <v>297</v>
      </c>
      <c r="D391" s="43" t="s">
        <v>524</v>
      </c>
      <c r="E391" s="43" t="s">
        <v>357</v>
      </c>
      <c r="F391" s="7">
        <f>F392</f>
        <v>2690</v>
      </c>
    </row>
    <row r="392" spans="1:6" ht="15.75">
      <c r="A392" s="31" t="s">
        <v>358</v>
      </c>
      <c r="B392" s="43" t="s">
        <v>348</v>
      </c>
      <c r="C392" s="43" t="s">
        <v>297</v>
      </c>
      <c r="D392" s="43" t="s">
        <v>524</v>
      </c>
      <c r="E392" s="43" t="s">
        <v>359</v>
      </c>
      <c r="F392" s="7">
        <f>'Прил.№5 ведомств.'!G546</f>
        <v>2690</v>
      </c>
    </row>
    <row r="393" spans="1:6" ht="63">
      <c r="A393" s="26" t="s">
        <v>525</v>
      </c>
      <c r="B393" s="43" t="s">
        <v>348</v>
      </c>
      <c r="C393" s="43" t="s">
        <v>297</v>
      </c>
      <c r="D393" s="21" t="s">
        <v>526</v>
      </c>
      <c r="E393" s="43"/>
      <c r="F393" s="7">
        <f>F394</f>
        <v>320</v>
      </c>
    </row>
    <row r="394" spans="1:6" ht="47.25">
      <c r="A394" s="26" t="s">
        <v>356</v>
      </c>
      <c r="B394" s="43" t="s">
        <v>348</v>
      </c>
      <c r="C394" s="43" t="s">
        <v>297</v>
      </c>
      <c r="D394" s="21" t="s">
        <v>526</v>
      </c>
      <c r="E394" s="43" t="s">
        <v>357</v>
      </c>
      <c r="F394" s="7">
        <f>F395</f>
        <v>320</v>
      </c>
    </row>
    <row r="395" spans="1:6" ht="15.75">
      <c r="A395" s="26" t="s">
        <v>358</v>
      </c>
      <c r="B395" s="43" t="s">
        <v>348</v>
      </c>
      <c r="C395" s="43" t="s">
        <v>297</v>
      </c>
      <c r="D395" s="21" t="s">
        <v>526</v>
      </c>
      <c r="E395" s="43" t="s">
        <v>359</v>
      </c>
      <c r="F395" s="7">
        <f>'Прил.№5 ведомств.'!G549</f>
        <v>320</v>
      </c>
    </row>
    <row r="396" spans="1:6" ht="31.5">
      <c r="A396" s="26" t="s">
        <v>708</v>
      </c>
      <c r="B396" s="43" t="s">
        <v>348</v>
      </c>
      <c r="C396" s="43" t="s">
        <v>297</v>
      </c>
      <c r="D396" s="21" t="s">
        <v>529</v>
      </c>
      <c r="E396" s="43"/>
      <c r="F396" s="7">
        <f>F397</f>
        <v>3309</v>
      </c>
    </row>
    <row r="397" spans="1:6" ht="47.25">
      <c r="A397" s="26" t="s">
        <v>356</v>
      </c>
      <c r="B397" s="43" t="s">
        <v>348</v>
      </c>
      <c r="C397" s="43" t="s">
        <v>297</v>
      </c>
      <c r="D397" s="21" t="s">
        <v>529</v>
      </c>
      <c r="E397" s="43" t="s">
        <v>357</v>
      </c>
      <c r="F397" s="7">
        <f>F398</f>
        <v>3309</v>
      </c>
    </row>
    <row r="398" spans="1:6" ht="15.75">
      <c r="A398" s="26" t="s">
        <v>358</v>
      </c>
      <c r="B398" s="43" t="s">
        <v>348</v>
      </c>
      <c r="C398" s="43" t="s">
        <v>297</v>
      </c>
      <c r="D398" s="21" t="s">
        <v>529</v>
      </c>
      <c r="E398" s="43" t="s">
        <v>359</v>
      </c>
      <c r="F398" s="7">
        <f>'Прил.№5 ведомств.'!G555</f>
        <v>3309</v>
      </c>
    </row>
    <row r="399" spans="1:6" ht="31.5">
      <c r="A399" s="31" t="s">
        <v>366</v>
      </c>
      <c r="B399" s="43" t="s">
        <v>348</v>
      </c>
      <c r="C399" s="43" t="s">
        <v>297</v>
      </c>
      <c r="D399" s="43" t="s">
        <v>531</v>
      </c>
      <c r="E399" s="43"/>
      <c r="F399" s="7">
        <f>F400</f>
        <v>127</v>
      </c>
    </row>
    <row r="400" spans="1:6" ht="47.25">
      <c r="A400" s="31" t="s">
        <v>356</v>
      </c>
      <c r="B400" s="43" t="s">
        <v>348</v>
      </c>
      <c r="C400" s="43" t="s">
        <v>297</v>
      </c>
      <c r="D400" s="43" t="s">
        <v>531</v>
      </c>
      <c r="E400" s="43" t="s">
        <v>357</v>
      </c>
      <c r="F400" s="7">
        <f>F401</f>
        <v>127</v>
      </c>
    </row>
    <row r="401" spans="1:6" ht="15.75">
      <c r="A401" s="31" t="s">
        <v>358</v>
      </c>
      <c r="B401" s="43" t="s">
        <v>348</v>
      </c>
      <c r="C401" s="43" t="s">
        <v>297</v>
      </c>
      <c r="D401" s="43" t="s">
        <v>531</v>
      </c>
      <c r="E401" s="43" t="s">
        <v>359</v>
      </c>
      <c r="F401" s="7">
        <f>'Прил.№5 ведомств.'!G561</f>
        <v>127</v>
      </c>
    </row>
    <row r="402" spans="1:6" ht="31.5" hidden="1">
      <c r="A402" s="31" t="s">
        <v>368</v>
      </c>
      <c r="B402" s="43" t="s">
        <v>348</v>
      </c>
      <c r="C402" s="43" t="s">
        <v>297</v>
      </c>
      <c r="D402" s="43" t="s">
        <v>709</v>
      </c>
      <c r="E402" s="43"/>
      <c r="F402" s="7">
        <f>F403</f>
        <v>0</v>
      </c>
    </row>
    <row r="403" spans="1:6" ht="47.25" hidden="1">
      <c r="A403" s="31" t="s">
        <v>356</v>
      </c>
      <c r="B403" s="43" t="s">
        <v>348</v>
      </c>
      <c r="C403" s="43" t="s">
        <v>297</v>
      </c>
      <c r="D403" s="43" t="s">
        <v>709</v>
      </c>
      <c r="E403" s="43" t="s">
        <v>357</v>
      </c>
      <c r="F403" s="7">
        <f>F404</f>
        <v>0</v>
      </c>
    </row>
    <row r="404" spans="1:6" ht="15.75" hidden="1">
      <c r="A404" s="31" t="s">
        <v>358</v>
      </c>
      <c r="B404" s="43" t="s">
        <v>348</v>
      </c>
      <c r="C404" s="43" t="s">
        <v>297</v>
      </c>
      <c r="D404" s="43" t="s">
        <v>709</v>
      </c>
      <c r="E404" s="43" t="s">
        <v>359</v>
      </c>
      <c r="F404" s="7">
        <f>F405</f>
        <v>0</v>
      </c>
    </row>
    <row r="405" spans="1:6" ht="15.75" hidden="1">
      <c r="A405" s="31" t="s">
        <v>701</v>
      </c>
      <c r="B405" s="43" t="s">
        <v>348</v>
      </c>
      <c r="C405" s="43" t="s">
        <v>297</v>
      </c>
      <c r="D405" s="43" t="s">
        <v>709</v>
      </c>
      <c r="E405" s="43" t="s">
        <v>702</v>
      </c>
      <c r="F405" s="7">
        <v>0</v>
      </c>
    </row>
    <row r="406" spans="1:6" ht="31.5" hidden="1">
      <c r="A406" s="31" t="s">
        <v>710</v>
      </c>
      <c r="B406" s="43" t="s">
        <v>348</v>
      </c>
      <c r="C406" s="43" t="s">
        <v>297</v>
      </c>
      <c r="D406" s="43" t="s">
        <v>711</v>
      </c>
      <c r="E406" s="43"/>
      <c r="F406" s="7">
        <f>F407</f>
        <v>0</v>
      </c>
    </row>
    <row r="407" spans="1:6" ht="47.25" hidden="1">
      <c r="A407" s="31" t="s">
        <v>356</v>
      </c>
      <c r="B407" s="43" t="s">
        <v>348</v>
      </c>
      <c r="C407" s="43" t="s">
        <v>297</v>
      </c>
      <c r="D407" s="43" t="s">
        <v>711</v>
      </c>
      <c r="E407" s="43" t="s">
        <v>357</v>
      </c>
      <c r="F407" s="7">
        <f>F408</f>
        <v>0</v>
      </c>
    </row>
    <row r="408" spans="1:6" ht="15.75" hidden="1">
      <c r="A408" s="31" t="s">
        <v>358</v>
      </c>
      <c r="B408" s="43" t="s">
        <v>348</v>
      </c>
      <c r="C408" s="43" t="s">
        <v>297</v>
      </c>
      <c r="D408" s="43" t="s">
        <v>711</v>
      </c>
      <c r="E408" s="43" t="s">
        <v>359</v>
      </c>
      <c r="F408" s="7">
        <f>F409</f>
        <v>0</v>
      </c>
    </row>
    <row r="409" spans="1:6" ht="15.75" hidden="1">
      <c r="A409" s="31" t="s">
        <v>701</v>
      </c>
      <c r="B409" s="43" t="s">
        <v>348</v>
      </c>
      <c r="C409" s="43" t="s">
        <v>297</v>
      </c>
      <c r="D409" s="43" t="s">
        <v>711</v>
      </c>
      <c r="E409" s="43" t="s">
        <v>702</v>
      </c>
      <c r="F409" s="7">
        <v>0</v>
      </c>
    </row>
    <row r="410" spans="1:6" ht="15.75">
      <c r="A410" s="31" t="s">
        <v>205</v>
      </c>
      <c r="B410" s="43" t="s">
        <v>348</v>
      </c>
      <c r="C410" s="43" t="s">
        <v>297</v>
      </c>
      <c r="D410" s="43" t="s">
        <v>206</v>
      </c>
      <c r="E410" s="43"/>
      <c r="F410" s="7">
        <f>F411</f>
        <v>89857.8</v>
      </c>
    </row>
    <row r="411" spans="1:6" ht="31.5">
      <c r="A411" s="31" t="s">
        <v>269</v>
      </c>
      <c r="B411" s="43" t="s">
        <v>348</v>
      </c>
      <c r="C411" s="43" t="s">
        <v>297</v>
      </c>
      <c r="D411" s="43" t="s">
        <v>270</v>
      </c>
      <c r="E411" s="43"/>
      <c r="F411" s="7">
        <f>F412+F415+F418+F421+F427+F430+F433+F436+F439+F424</f>
        <v>89857.8</v>
      </c>
    </row>
    <row r="412" spans="1:6" ht="47.25" hidden="1">
      <c r="A412" s="26" t="s">
        <v>537</v>
      </c>
      <c r="B412" s="21" t="s">
        <v>348</v>
      </c>
      <c r="C412" s="21" t="s">
        <v>297</v>
      </c>
      <c r="D412" s="21" t="s">
        <v>538</v>
      </c>
      <c r="E412" s="21"/>
      <c r="F412" s="7">
        <f>F413</f>
        <v>0</v>
      </c>
    </row>
    <row r="413" spans="1:6" ht="47.25" hidden="1">
      <c r="A413" s="26" t="s">
        <v>356</v>
      </c>
      <c r="B413" s="21" t="s">
        <v>348</v>
      </c>
      <c r="C413" s="21" t="s">
        <v>297</v>
      </c>
      <c r="D413" s="21" t="s">
        <v>538</v>
      </c>
      <c r="E413" s="21" t="s">
        <v>357</v>
      </c>
      <c r="F413" s="7">
        <f>F414</f>
        <v>0</v>
      </c>
    </row>
    <row r="414" spans="1:6" ht="15.75" hidden="1">
      <c r="A414" s="26" t="s">
        <v>358</v>
      </c>
      <c r="B414" s="21" t="s">
        <v>348</v>
      </c>
      <c r="C414" s="21" t="s">
        <v>297</v>
      </c>
      <c r="D414" s="21" t="s">
        <v>538</v>
      </c>
      <c r="E414" s="21" t="s">
        <v>359</v>
      </c>
      <c r="F414" s="7"/>
    </row>
    <row r="415" spans="1:6" ht="15.75" hidden="1">
      <c r="A415" s="26" t="s">
        <v>539</v>
      </c>
      <c r="B415" s="21" t="s">
        <v>348</v>
      </c>
      <c r="C415" s="21" t="s">
        <v>297</v>
      </c>
      <c r="D415" s="21" t="s">
        <v>540</v>
      </c>
      <c r="E415" s="21"/>
      <c r="F415" s="7">
        <f>F416</f>
        <v>0</v>
      </c>
    </row>
    <row r="416" spans="1:6" ht="47.25" hidden="1">
      <c r="A416" s="26" t="s">
        <v>356</v>
      </c>
      <c r="B416" s="21" t="s">
        <v>348</v>
      </c>
      <c r="C416" s="21" t="s">
        <v>297</v>
      </c>
      <c r="D416" s="21" t="s">
        <v>540</v>
      </c>
      <c r="E416" s="21" t="s">
        <v>357</v>
      </c>
      <c r="F416" s="7">
        <f>F417</f>
        <v>0</v>
      </c>
    </row>
    <row r="417" spans="1:6" ht="15.75" hidden="1">
      <c r="A417" s="26" t="s">
        <v>358</v>
      </c>
      <c r="B417" s="21" t="s">
        <v>348</v>
      </c>
      <c r="C417" s="21" t="s">
        <v>297</v>
      </c>
      <c r="D417" s="21" t="s">
        <v>540</v>
      </c>
      <c r="E417" s="21" t="s">
        <v>359</v>
      </c>
      <c r="F417" s="7"/>
    </row>
    <row r="418" spans="1:6" ht="31.5" hidden="1">
      <c r="A418" s="31" t="s">
        <v>715</v>
      </c>
      <c r="B418" s="43" t="s">
        <v>348</v>
      </c>
      <c r="C418" s="43" t="s">
        <v>297</v>
      </c>
      <c r="D418" s="43" t="s">
        <v>542</v>
      </c>
      <c r="E418" s="43"/>
      <c r="F418" s="7">
        <f>F419</f>
        <v>0</v>
      </c>
    </row>
    <row r="419" spans="1:6" ht="47.25" hidden="1">
      <c r="A419" s="31" t="s">
        <v>356</v>
      </c>
      <c r="B419" s="43" t="s">
        <v>348</v>
      </c>
      <c r="C419" s="43" t="s">
        <v>297</v>
      </c>
      <c r="D419" s="43" t="s">
        <v>542</v>
      </c>
      <c r="E419" s="43" t="s">
        <v>357</v>
      </c>
      <c r="F419" s="7">
        <f>F420</f>
        <v>0</v>
      </c>
    </row>
    <row r="420" spans="1:6" ht="15.75" hidden="1">
      <c r="A420" s="31" t="s">
        <v>358</v>
      </c>
      <c r="B420" s="43" t="s">
        <v>348</v>
      </c>
      <c r="C420" s="43" t="s">
        <v>297</v>
      </c>
      <c r="D420" s="43" t="s">
        <v>542</v>
      </c>
      <c r="E420" s="43" t="s">
        <v>359</v>
      </c>
      <c r="F420" s="7">
        <v>0</v>
      </c>
    </row>
    <row r="421" spans="1:6" ht="31.5">
      <c r="A421" s="31" t="s">
        <v>543</v>
      </c>
      <c r="B421" s="43" t="s">
        <v>348</v>
      </c>
      <c r="C421" s="43" t="s">
        <v>297</v>
      </c>
      <c r="D421" s="43" t="s">
        <v>544</v>
      </c>
      <c r="E421" s="43"/>
      <c r="F421" s="7">
        <f>F422</f>
        <v>1293.5999999999999</v>
      </c>
    </row>
    <row r="422" spans="1:6" ht="47.25">
      <c r="A422" s="31" t="s">
        <v>356</v>
      </c>
      <c r="B422" s="43" t="s">
        <v>348</v>
      </c>
      <c r="C422" s="43" t="s">
        <v>297</v>
      </c>
      <c r="D422" s="43" t="s">
        <v>544</v>
      </c>
      <c r="E422" s="43" t="s">
        <v>357</v>
      </c>
      <c r="F422" s="7">
        <f>F423</f>
        <v>1293.5999999999999</v>
      </c>
    </row>
    <row r="423" spans="1:6" ht="15.75">
      <c r="A423" s="31" t="s">
        <v>358</v>
      </c>
      <c r="B423" s="43" t="s">
        <v>348</v>
      </c>
      <c r="C423" s="43" t="s">
        <v>297</v>
      </c>
      <c r="D423" s="43" t="s">
        <v>544</v>
      </c>
      <c r="E423" s="43" t="s">
        <v>359</v>
      </c>
      <c r="F423" s="7">
        <f>'Прил.№5 ведомств.'!G578</f>
        <v>1293.5999999999999</v>
      </c>
    </row>
    <row r="424" spans="1:6" ht="47.25">
      <c r="A424" s="26" t="s">
        <v>545</v>
      </c>
      <c r="B424" s="43" t="s">
        <v>348</v>
      </c>
      <c r="C424" s="43" t="s">
        <v>297</v>
      </c>
      <c r="D424" s="43" t="s">
        <v>546</v>
      </c>
      <c r="E424" s="43"/>
      <c r="F424" s="7">
        <f>F425</f>
        <v>488.7</v>
      </c>
    </row>
    <row r="425" spans="1:6" ht="47.25">
      <c r="A425" s="26" t="s">
        <v>356</v>
      </c>
      <c r="B425" s="43" t="s">
        <v>348</v>
      </c>
      <c r="C425" s="43" t="s">
        <v>297</v>
      </c>
      <c r="D425" s="43" t="s">
        <v>546</v>
      </c>
      <c r="E425" s="43" t="s">
        <v>357</v>
      </c>
      <c r="F425" s="7">
        <f>F426</f>
        <v>488.7</v>
      </c>
    </row>
    <row r="426" spans="1:6" ht="15.75">
      <c r="A426" s="26" t="s">
        <v>358</v>
      </c>
      <c r="B426" s="43" t="s">
        <v>348</v>
      </c>
      <c r="C426" s="43" t="s">
        <v>297</v>
      </c>
      <c r="D426" s="43" t="s">
        <v>546</v>
      </c>
      <c r="E426" s="43" t="s">
        <v>359</v>
      </c>
      <c r="F426" s="7">
        <f>'Прил.№5 ведомств.'!G581</f>
        <v>488.7</v>
      </c>
    </row>
    <row r="427" spans="1:6" ht="78.75">
      <c r="A427" s="33" t="s">
        <v>547</v>
      </c>
      <c r="B427" s="43" t="s">
        <v>348</v>
      </c>
      <c r="C427" s="43" t="s">
        <v>297</v>
      </c>
      <c r="D427" s="43" t="s">
        <v>548</v>
      </c>
      <c r="E427" s="43"/>
      <c r="F427" s="7">
        <f>F428</f>
        <v>79753.600000000006</v>
      </c>
    </row>
    <row r="428" spans="1:6" ht="47.25">
      <c r="A428" s="31" t="s">
        <v>356</v>
      </c>
      <c r="B428" s="43" t="s">
        <v>348</v>
      </c>
      <c r="C428" s="43" t="s">
        <v>297</v>
      </c>
      <c r="D428" s="43" t="s">
        <v>548</v>
      </c>
      <c r="E428" s="43" t="s">
        <v>357</v>
      </c>
      <c r="F428" s="7">
        <f>F429</f>
        <v>79753.600000000006</v>
      </c>
    </row>
    <row r="429" spans="1:6" ht="15.75">
      <c r="A429" s="31" t="s">
        <v>358</v>
      </c>
      <c r="B429" s="43" t="s">
        <v>348</v>
      </c>
      <c r="C429" s="43" t="s">
        <v>297</v>
      </c>
      <c r="D429" s="43" t="s">
        <v>548</v>
      </c>
      <c r="E429" s="43" t="s">
        <v>359</v>
      </c>
      <c r="F429" s="7">
        <f>'Прил.№5 ведомств.'!G584</f>
        <v>79753.600000000006</v>
      </c>
    </row>
    <row r="430" spans="1:6" ht="63">
      <c r="A430" s="48" t="s">
        <v>373</v>
      </c>
      <c r="B430" s="43" t="s">
        <v>348</v>
      </c>
      <c r="C430" s="43" t="s">
        <v>297</v>
      </c>
      <c r="D430" s="43" t="s">
        <v>374</v>
      </c>
      <c r="E430" s="43"/>
      <c r="F430" s="7">
        <f>F431</f>
        <v>910.90000000000009</v>
      </c>
    </row>
    <row r="431" spans="1:6" ht="47.25">
      <c r="A431" s="31" t="s">
        <v>356</v>
      </c>
      <c r="B431" s="43" t="s">
        <v>348</v>
      </c>
      <c r="C431" s="43" t="s">
        <v>297</v>
      </c>
      <c r="D431" s="43" t="s">
        <v>374</v>
      </c>
      <c r="E431" s="43" t="s">
        <v>357</v>
      </c>
      <c r="F431" s="7">
        <f>F432</f>
        <v>910.90000000000009</v>
      </c>
    </row>
    <row r="432" spans="1:6" ht="15.75">
      <c r="A432" s="31" t="s">
        <v>358</v>
      </c>
      <c r="B432" s="43" t="s">
        <v>348</v>
      </c>
      <c r="C432" s="43" t="s">
        <v>297</v>
      </c>
      <c r="D432" s="43" t="s">
        <v>374</v>
      </c>
      <c r="E432" s="43" t="s">
        <v>359</v>
      </c>
      <c r="F432" s="7">
        <f>'Прил.№5 ведомств.'!G587</f>
        <v>910.90000000000009</v>
      </c>
    </row>
    <row r="433" spans="1:6" ht="63">
      <c r="A433" s="48" t="s">
        <v>375</v>
      </c>
      <c r="B433" s="43" t="s">
        <v>348</v>
      </c>
      <c r="C433" s="43" t="s">
        <v>297</v>
      </c>
      <c r="D433" s="43" t="s">
        <v>376</v>
      </c>
      <c r="E433" s="43"/>
      <c r="F433" s="7">
        <f>F434</f>
        <v>2155.5</v>
      </c>
    </row>
    <row r="434" spans="1:6" ht="47.25">
      <c r="A434" s="31" t="s">
        <v>356</v>
      </c>
      <c r="B434" s="43" t="s">
        <v>348</v>
      </c>
      <c r="C434" s="43" t="s">
        <v>297</v>
      </c>
      <c r="D434" s="43" t="s">
        <v>376</v>
      </c>
      <c r="E434" s="43" t="s">
        <v>357</v>
      </c>
      <c r="F434" s="7">
        <f>F435</f>
        <v>2155.5</v>
      </c>
    </row>
    <row r="435" spans="1:6" ht="15.75">
      <c r="A435" s="31" t="s">
        <v>358</v>
      </c>
      <c r="B435" s="43" t="s">
        <v>348</v>
      </c>
      <c r="C435" s="43" t="s">
        <v>297</v>
      </c>
      <c r="D435" s="43" t="s">
        <v>376</v>
      </c>
      <c r="E435" s="43" t="s">
        <v>359</v>
      </c>
      <c r="F435" s="7">
        <f>'Прил.№5 ведомств.'!G590</f>
        <v>2155.5</v>
      </c>
    </row>
    <row r="436" spans="1:6" ht="47.25">
      <c r="A436" s="33" t="s">
        <v>549</v>
      </c>
      <c r="B436" s="43" t="s">
        <v>348</v>
      </c>
      <c r="C436" s="43" t="s">
        <v>297</v>
      </c>
      <c r="D436" s="43" t="s">
        <v>550</v>
      </c>
      <c r="E436" s="43"/>
      <c r="F436" s="7">
        <f>F437</f>
        <v>886.5</v>
      </c>
    </row>
    <row r="437" spans="1:6" ht="47.25">
      <c r="A437" s="31" t="s">
        <v>356</v>
      </c>
      <c r="B437" s="43" t="s">
        <v>348</v>
      </c>
      <c r="C437" s="43" t="s">
        <v>297</v>
      </c>
      <c r="D437" s="43" t="s">
        <v>550</v>
      </c>
      <c r="E437" s="43" t="s">
        <v>357</v>
      </c>
      <c r="F437" s="7">
        <f>F438</f>
        <v>886.5</v>
      </c>
    </row>
    <row r="438" spans="1:6" ht="15.75">
      <c r="A438" s="31" t="s">
        <v>358</v>
      </c>
      <c r="B438" s="43" t="s">
        <v>348</v>
      </c>
      <c r="C438" s="43" t="s">
        <v>297</v>
      </c>
      <c r="D438" s="43" t="s">
        <v>550</v>
      </c>
      <c r="E438" s="43" t="s">
        <v>359</v>
      </c>
      <c r="F438" s="7">
        <f>'Прил.№5 ведомств.'!G593</f>
        <v>886.5</v>
      </c>
    </row>
    <row r="439" spans="1:6" ht="94.5">
      <c r="A439" s="48" t="s">
        <v>377</v>
      </c>
      <c r="B439" s="43" t="s">
        <v>348</v>
      </c>
      <c r="C439" s="43" t="s">
        <v>297</v>
      </c>
      <c r="D439" s="21" t="s">
        <v>378</v>
      </c>
      <c r="E439" s="43"/>
      <c r="F439" s="7">
        <f>F440</f>
        <v>4369</v>
      </c>
    </row>
    <row r="440" spans="1:6" ht="47.25">
      <c r="A440" s="31" t="s">
        <v>356</v>
      </c>
      <c r="B440" s="43" t="s">
        <v>348</v>
      </c>
      <c r="C440" s="43" t="s">
        <v>297</v>
      </c>
      <c r="D440" s="21" t="s">
        <v>378</v>
      </c>
      <c r="E440" s="43" t="s">
        <v>357</v>
      </c>
      <c r="F440" s="7">
        <f>F441</f>
        <v>4369</v>
      </c>
    </row>
    <row r="441" spans="1:6" ht="15.75">
      <c r="A441" s="31" t="s">
        <v>358</v>
      </c>
      <c r="B441" s="43" t="s">
        <v>348</v>
      </c>
      <c r="C441" s="43" t="s">
        <v>297</v>
      </c>
      <c r="D441" s="21" t="s">
        <v>378</v>
      </c>
      <c r="E441" s="43" t="s">
        <v>359</v>
      </c>
      <c r="F441" s="7">
        <f>'Прил.№5 ведомств.'!G596</f>
        <v>4369</v>
      </c>
    </row>
    <row r="442" spans="1:6" ht="15.75">
      <c r="A442" s="44" t="s">
        <v>349</v>
      </c>
      <c r="B442" s="8" t="s">
        <v>348</v>
      </c>
      <c r="C442" s="8" t="s">
        <v>299</v>
      </c>
      <c r="D442" s="25"/>
      <c r="E442" s="8"/>
      <c r="F442" s="4">
        <f>F443+F452+F466+F489</f>
        <v>52414.500000000007</v>
      </c>
    </row>
    <row r="443" spans="1:6" ht="47.25">
      <c r="A443" s="26" t="s">
        <v>513</v>
      </c>
      <c r="B443" s="43" t="s">
        <v>348</v>
      </c>
      <c r="C443" s="43" t="s">
        <v>299</v>
      </c>
      <c r="D443" s="21" t="s">
        <v>493</v>
      </c>
      <c r="E443" s="43"/>
      <c r="F443" s="7">
        <f>F444+F448</f>
        <v>21399.9</v>
      </c>
    </row>
    <row r="444" spans="1:6" ht="31.5">
      <c r="A444" s="26" t="s">
        <v>494</v>
      </c>
      <c r="B444" s="43" t="s">
        <v>348</v>
      </c>
      <c r="C444" s="43" t="s">
        <v>299</v>
      </c>
      <c r="D444" s="21" t="s">
        <v>495</v>
      </c>
      <c r="E444" s="43"/>
      <c r="F444" s="7">
        <f>F445</f>
        <v>21044</v>
      </c>
    </row>
    <row r="445" spans="1:6" ht="47.25">
      <c r="A445" s="26" t="s">
        <v>354</v>
      </c>
      <c r="B445" s="43" t="s">
        <v>348</v>
      </c>
      <c r="C445" s="43" t="s">
        <v>299</v>
      </c>
      <c r="D445" s="21" t="s">
        <v>516</v>
      </c>
      <c r="E445" s="43"/>
      <c r="F445" s="7">
        <f>F446</f>
        <v>21044</v>
      </c>
    </row>
    <row r="446" spans="1:6" ht="47.25">
      <c r="A446" s="26" t="s">
        <v>356</v>
      </c>
      <c r="B446" s="43" t="s">
        <v>348</v>
      </c>
      <c r="C446" s="43" t="s">
        <v>299</v>
      </c>
      <c r="D446" s="21" t="s">
        <v>516</v>
      </c>
      <c r="E446" s="43" t="s">
        <v>357</v>
      </c>
      <c r="F446" s="7">
        <f>F447</f>
        <v>21044</v>
      </c>
    </row>
    <row r="447" spans="1:6" ht="15.75">
      <c r="A447" s="26" t="s">
        <v>358</v>
      </c>
      <c r="B447" s="43" t="s">
        <v>348</v>
      </c>
      <c r="C447" s="43" t="s">
        <v>299</v>
      </c>
      <c r="D447" s="21" t="s">
        <v>516</v>
      </c>
      <c r="E447" s="43" t="s">
        <v>359</v>
      </c>
      <c r="F447" s="7">
        <f>'Прил.№5 ведомств.'!G602</f>
        <v>21044</v>
      </c>
    </row>
    <row r="448" spans="1:6" ht="31.5">
      <c r="A448" s="33" t="s">
        <v>894</v>
      </c>
      <c r="B448" s="43" t="s">
        <v>348</v>
      </c>
      <c r="C448" s="43" t="s">
        <v>299</v>
      </c>
      <c r="D448" s="21" t="s">
        <v>534</v>
      </c>
      <c r="E448" s="43"/>
      <c r="F448" s="7">
        <f>F449</f>
        <v>355.9</v>
      </c>
    </row>
    <row r="449" spans="1:6" ht="31.5">
      <c r="A449" s="48" t="s">
        <v>895</v>
      </c>
      <c r="B449" s="43" t="s">
        <v>348</v>
      </c>
      <c r="C449" s="43" t="s">
        <v>299</v>
      </c>
      <c r="D449" s="21" t="s">
        <v>896</v>
      </c>
      <c r="E449" s="43"/>
      <c r="F449" s="7">
        <f>F450</f>
        <v>355.9</v>
      </c>
    </row>
    <row r="450" spans="1:6" ht="47.25">
      <c r="A450" s="33" t="s">
        <v>356</v>
      </c>
      <c r="B450" s="43" t="s">
        <v>348</v>
      </c>
      <c r="C450" s="43" t="s">
        <v>299</v>
      </c>
      <c r="D450" s="21" t="s">
        <v>896</v>
      </c>
      <c r="E450" s="43" t="s">
        <v>357</v>
      </c>
      <c r="F450" s="7">
        <f>F451</f>
        <v>355.9</v>
      </c>
    </row>
    <row r="451" spans="1:6" ht="15.75">
      <c r="A451" s="33" t="s">
        <v>358</v>
      </c>
      <c r="B451" s="43" t="s">
        <v>348</v>
      </c>
      <c r="C451" s="43" t="s">
        <v>299</v>
      </c>
      <c r="D451" s="21" t="s">
        <v>896</v>
      </c>
      <c r="E451" s="43" t="s">
        <v>359</v>
      </c>
      <c r="F451" s="7">
        <f>'Прил.№5 ведомств.'!G605</f>
        <v>355.9</v>
      </c>
    </row>
    <row r="452" spans="1:6" ht="47.25">
      <c r="A452" s="26" t="s">
        <v>568</v>
      </c>
      <c r="B452" s="43" t="s">
        <v>348</v>
      </c>
      <c r="C452" s="43" t="s">
        <v>299</v>
      </c>
      <c r="D452" s="21" t="s">
        <v>569</v>
      </c>
      <c r="E452" s="43"/>
      <c r="F452" s="7">
        <f>F453</f>
        <v>11289.9</v>
      </c>
    </row>
    <row r="453" spans="1:6" ht="47.25">
      <c r="A453" s="26" t="s">
        <v>570</v>
      </c>
      <c r="B453" s="43" t="s">
        <v>348</v>
      </c>
      <c r="C453" s="43" t="s">
        <v>299</v>
      </c>
      <c r="D453" s="21" t="s">
        <v>571</v>
      </c>
      <c r="E453" s="43"/>
      <c r="F453" s="7">
        <f>F454+F463</f>
        <v>11289.9</v>
      </c>
    </row>
    <row r="454" spans="1:6" ht="47.25">
      <c r="A454" s="26" t="s">
        <v>354</v>
      </c>
      <c r="B454" s="43" t="s">
        <v>348</v>
      </c>
      <c r="C454" s="43" t="s">
        <v>299</v>
      </c>
      <c r="D454" s="21" t="s">
        <v>572</v>
      </c>
      <c r="E454" s="43"/>
      <c r="F454" s="7">
        <f>F455</f>
        <v>11253.9</v>
      </c>
    </row>
    <row r="455" spans="1:6" ht="47.25">
      <c r="A455" s="26" t="s">
        <v>356</v>
      </c>
      <c r="B455" s="43" t="s">
        <v>348</v>
      </c>
      <c r="C455" s="43" t="s">
        <v>299</v>
      </c>
      <c r="D455" s="21" t="s">
        <v>572</v>
      </c>
      <c r="E455" s="43" t="s">
        <v>357</v>
      </c>
      <c r="F455" s="7">
        <f>F456</f>
        <v>11253.9</v>
      </c>
    </row>
    <row r="456" spans="1:6" ht="15.75">
      <c r="A456" s="26" t="s">
        <v>358</v>
      </c>
      <c r="B456" s="43" t="s">
        <v>348</v>
      </c>
      <c r="C456" s="43" t="s">
        <v>299</v>
      </c>
      <c r="D456" s="21" t="s">
        <v>572</v>
      </c>
      <c r="E456" s="43" t="s">
        <v>359</v>
      </c>
      <c r="F456" s="7">
        <f>'Прил.№5 ведомств.'!G665</f>
        <v>11253.9</v>
      </c>
    </row>
    <row r="457" spans="1:6" ht="31.5" hidden="1">
      <c r="A457" s="26" t="s">
        <v>362</v>
      </c>
      <c r="B457" s="43" t="s">
        <v>348</v>
      </c>
      <c r="C457" s="43" t="s">
        <v>299</v>
      </c>
      <c r="D457" s="21" t="s">
        <v>573</v>
      </c>
      <c r="E457" s="43"/>
      <c r="F457" s="7"/>
    </row>
    <row r="458" spans="1:6" ht="47.25" hidden="1">
      <c r="A458" s="26" t="s">
        <v>356</v>
      </c>
      <c r="B458" s="43" t="s">
        <v>348</v>
      </c>
      <c r="C458" s="43" t="s">
        <v>299</v>
      </c>
      <c r="D458" s="21" t="s">
        <v>573</v>
      </c>
      <c r="E458" s="43"/>
      <c r="F458" s="7"/>
    </row>
    <row r="459" spans="1:6" ht="15.75" hidden="1">
      <c r="A459" s="26" t="s">
        <v>358</v>
      </c>
      <c r="B459" s="43" t="s">
        <v>348</v>
      </c>
      <c r="C459" s="43" t="s">
        <v>299</v>
      </c>
      <c r="D459" s="21" t="s">
        <v>573</v>
      </c>
      <c r="E459" s="43"/>
      <c r="F459" s="7"/>
    </row>
    <row r="460" spans="1:6" ht="31.5" hidden="1">
      <c r="A460" s="26" t="s">
        <v>364</v>
      </c>
      <c r="B460" s="43" t="s">
        <v>348</v>
      </c>
      <c r="C460" s="43" t="s">
        <v>299</v>
      </c>
      <c r="D460" s="21" t="s">
        <v>574</v>
      </c>
      <c r="E460" s="43"/>
      <c r="F460" s="7"/>
    </row>
    <row r="461" spans="1:6" ht="47.25" hidden="1">
      <c r="A461" s="26" t="s">
        <v>356</v>
      </c>
      <c r="B461" s="43" t="s">
        <v>348</v>
      </c>
      <c r="C461" s="43" t="s">
        <v>299</v>
      </c>
      <c r="D461" s="21" t="s">
        <v>574</v>
      </c>
      <c r="E461" s="43"/>
      <c r="F461" s="7"/>
    </row>
    <row r="462" spans="1:6" ht="15.75" hidden="1">
      <c r="A462" s="26" t="s">
        <v>358</v>
      </c>
      <c r="B462" s="43" t="s">
        <v>348</v>
      </c>
      <c r="C462" s="43" t="s">
        <v>299</v>
      </c>
      <c r="D462" s="21" t="s">
        <v>574</v>
      </c>
      <c r="E462" s="43"/>
      <c r="F462" s="7"/>
    </row>
    <row r="463" spans="1:6" ht="31.5">
      <c r="A463" s="26" t="s">
        <v>366</v>
      </c>
      <c r="B463" s="43" t="s">
        <v>348</v>
      </c>
      <c r="C463" s="43" t="s">
        <v>299</v>
      </c>
      <c r="D463" s="21" t="s">
        <v>575</v>
      </c>
      <c r="E463" s="43"/>
      <c r="F463" s="7">
        <f>F464</f>
        <v>36</v>
      </c>
    </row>
    <row r="464" spans="1:6" ht="47.25">
      <c r="A464" s="26" t="s">
        <v>356</v>
      </c>
      <c r="B464" s="43" t="s">
        <v>348</v>
      </c>
      <c r="C464" s="43" t="s">
        <v>299</v>
      </c>
      <c r="D464" s="21" t="s">
        <v>575</v>
      </c>
      <c r="E464" s="43" t="s">
        <v>357</v>
      </c>
      <c r="F464" s="7">
        <f>F465</f>
        <v>36</v>
      </c>
    </row>
    <row r="465" spans="1:6" ht="15.75">
      <c r="A465" s="26" t="s">
        <v>358</v>
      </c>
      <c r="B465" s="43" t="s">
        <v>348</v>
      </c>
      <c r="C465" s="43" t="s">
        <v>299</v>
      </c>
      <c r="D465" s="21" t="s">
        <v>575</v>
      </c>
      <c r="E465" s="43" t="s">
        <v>359</v>
      </c>
      <c r="F465" s="7">
        <f>'Прил.№5 ведомств.'!G674</f>
        <v>36</v>
      </c>
    </row>
    <row r="466" spans="1:6" ht="31.5">
      <c r="A466" s="26" t="s">
        <v>350</v>
      </c>
      <c r="B466" s="43" t="s">
        <v>348</v>
      </c>
      <c r="C466" s="43" t="s">
        <v>299</v>
      </c>
      <c r="D466" s="21" t="s">
        <v>351</v>
      </c>
      <c r="E466" s="43"/>
      <c r="F466" s="7">
        <f>F467</f>
        <v>16378.3</v>
      </c>
    </row>
    <row r="467" spans="1:6" ht="47.25">
      <c r="A467" s="26" t="s">
        <v>352</v>
      </c>
      <c r="B467" s="43" t="s">
        <v>348</v>
      </c>
      <c r="C467" s="43" t="s">
        <v>299</v>
      </c>
      <c r="D467" s="21" t="s">
        <v>353</v>
      </c>
      <c r="E467" s="43"/>
      <c r="F467" s="7">
        <f>F468+F480</f>
        <v>16378.3</v>
      </c>
    </row>
    <row r="468" spans="1:6" ht="47.25">
      <c r="A468" s="26" t="s">
        <v>354</v>
      </c>
      <c r="B468" s="43" t="s">
        <v>348</v>
      </c>
      <c r="C468" s="43" t="s">
        <v>299</v>
      </c>
      <c r="D468" s="21" t="s">
        <v>355</v>
      </c>
      <c r="E468" s="43"/>
      <c r="F468" s="7">
        <f>F469</f>
        <v>16328.3</v>
      </c>
    </row>
    <row r="469" spans="1:6" ht="47.25">
      <c r="A469" s="26" t="s">
        <v>356</v>
      </c>
      <c r="B469" s="43" t="s">
        <v>348</v>
      </c>
      <c r="C469" s="43" t="s">
        <v>299</v>
      </c>
      <c r="D469" s="21" t="s">
        <v>355</v>
      </c>
      <c r="E469" s="43" t="s">
        <v>357</v>
      </c>
      <c r="F469" s="7">
        <f>F470</f>
        <v>16328.3</v>
      </c>
    </row>
    <row r="470" spans="1:6" ht="15.75">
      <c r="A470" s="26" t="s">
        <v>358</v>
      </c>
      <c r="B470" s="43" t="s">
        <v>348</v>
      </c>
      <c r="C470" s="43" t="s">
        <v>299</v>
      </c>
      <c r="D470" s="21" t="s">
        <v>355</v>
      </c>
      <c r="E470" s="43" t="s">
        <v>359</v>
      </c>
      <c r="F470" s="7">
        <f>'Прил.№5 ведомств.'!G227</f>
        <v>16328.3</v>
      </c>
    </row>
    <row r="471" spans="1:6" ht="47.25" hidden="1">
      <c r="A471" s="26" t="s">
        <v>360</v>
      </c>
      <c r="B471" s="43" t="s">
        <v>348</v>
      </c>
      <c r="C471" s="43" t="s">
        <v>299</v>
      </c>
      <c r="D471" s="21" t="s">
        <v>361</v>
      </c>
      <c r="E471" s="43"/>
      <c r="F471" s="7"/>
    </row>
    <row r="472" spans="1:6" ht="47.25" hidden="1">
      <c r="A472" s="26" t="s">
        <v>356</v>
      </c>
      <c r="B472" s="43" t="s">
        <v>348</v>
      </c>
      <c r="C472" s="43" t="s">
        <v>299</v>
      </c>
      <c r="D472" s="21" t="s">
        <v>361</v>
      </c>
      <c r="E472" s="43"/>
      <c r="F472" s="7"/>
    </row>
    <row r="473" spans="1:6" ht="15.75" hidden="1">
      <c r="A473" s="26" t="s">
        <v>358</v>
      </c>
      <c r="B473" s="43" t="s">
        <v>348</v>
      </c>
      <c r="C473" s="43" t="s">
        <v>299</v>
      </c>
      <c r="D473" s="21" t="s">
        <v>361</v>
      </c>
      <c r="E473" s="43"/>
      <c r="F473" s="7"/>
    </row>
    <row r="474" spans="1:6" ht="31.5" hidden="1">
      <c r="A474" s="26" t="s">
        <v>362</v>
      </c>
      <c r="B474" s="43" t="s">
        <v>348</v>
      </c>
      <c r="C474" s="43" t="s">
        <v>299</v>
      </c>
      <c r="D474" s="21" t="s">
        <v>363</v>
      </c>
      <c r="E474" s="43"/>
      <c r="F474" s="7"/>
    </row>
    <row r="475" spans="1:6" ht="47.25" hidden="1">
      <c r="A475" s="26" t="s">
        <v>356</v>
      </c>
      <c r="B475" s="43" t="s">
        <v>348</v>
      </c>
      <c r="C475" s="43" t="s">
        <v>299</v>
      </c>
      <c r="D475" s="21" t="s">
        <v>363</v>
      </c>
      <c r="E475" s="43"/>
      <c r="F475" s="7"/>
    </row>
    <row r="476" spans="1:6" ht="15.75" hidden="1">
      <c r="A476" s="26" t="s">
        <v>358</v>
      </c>
      <c r="B476" s="43" t="s">
        <v>348</v>
      </c>
      <c r="C476" s="43" t="s">
        <v>299</v>
      </c>
      <c r="D476" s="21" t="s">
        <v>363</v>
      </c>
      <c r="E476" s="43"/>
      <c r="F476" s="7"/>
    </row>
    <row r="477" spans="1:6" ht="31.5" hidden="1">
      <c r="A477" s="26" t="s">
        <v>364</v>
      </c>
      <c r="B477" s="43" t="s">
        <v>348</v>
      </c>
      <c r="C477" s="43" t="s">
        <v>299</v>
      </c>
      <c r="D477" s="21" t="s">
        <v>365</v>
      </c>
      <c r="E477" s="43"/>
      <c r="F477" s="7"/>
    </row>
    <row r="478" spans="1:6" ht="47.25" hidden="1">
      <c r="A478" s="26" t="s">
        <v>356</v>
      </c>
      <c r="B478" s="43" t="s">
        <v>348</v>
      </c>
      <c r="C478" s="43" t="s">
        <v>299</v>
      </c>
      <c r="D478" s="21" t="s">
        <v>365</v>
      </c>
      <c r="E478" s="43"/>
      <c r="F478" s="7"/>
    </row>
    <row r="479" spans="1:6" ht="15.75" hidden="1">
      <c r="A479" s="26" t="s">
        <v>358</v>
      </c>
      <c r="B479" s="43" t="s">
        <v>348</v>
      </c>
      <c r="C479" s="43" t="s">
        <v>299</v>
      </c>
      <c r="D479" s="21" t="s">
        <v>365</v>
      </c>
      <c r="E479" s="43"/>
      <c r="F479" s="7"/>
    </row>
    <row r="480" spans="1:6" ht="31.5">
      <c r="A480" s="26" t="s">
        <v>366</v>
      </c>
      <c r="B480" s="43" t="s">
        <v>348</v>
      </c>
      <c r="C480" s="43" t="s">
        <v>299</v>
      </c>
      <c r="D480" s="21" t="s">
        <v>367</v>
      </c>
      <c r="E480" s="43"/>
      <c r="F480" s="7">
        <f>F481</f>
        <v>50</v>
      </c>
    </row>
    <row r="481" spans="1:6" ht="47.25">
      <c r="A481" s="26" t="s">
        <v>356</v>
      </c>
      <c r="B481" s="43" t="s">
        <v>348</v>
      </c>
      <c r="C481" s="43" t="s">
        <v>299</v>
      </c>
      <c r="D481" s="21" t="s">
        <v>367</v>
      </c>
      <c r="E481" s="43" t="s">
        <v>357</v>
      </c>
      <c r="F481" s="7">
        <f>F482</f>
        <v>50</v>
      </c>
    </row>
    <row r="482" spans="1:6" ht="15.75">
      <c r="A482" s="26" t="s">
        <v>358</v>
      </c>
      <c r="B482" s="43" t="s">
        <v>348</v>
      </c>
      <c r="C482" s="43" t="s">
        <v>299</v>
      </c>
      <c r="D482" s="21" t="s">
        <v>367</v>
      </c>
      <c r="E482" s="43" t="s">
        <v>359</v>
      </c>
      <c r="F482" s="7">
        <f>'Прил.№5 ведомств.'!G239</f>
        <v>50</v>
      </c>
    </row>
    <row r="483" spans="1:6" ht="31.5" hidden="1">
      <c r="A483" s="26" t="s">
        <v>368</v>
      </c>
      <c r="B483" s="43" t="s">
        <v>348</v>
      </c>
      <c r="C483" s="43" t="s">
        <v>299</v>
      </c>
      <c r="D483" s="21" t="s">
        <v>369</v>
      </c>
      <c r="E483" s="43"/>
      <c r="F483" s="7"/>
    </row>
    <row r="484" spans="1:6" ht="47.25" hidden="1">
      <c r="A484" s="26" t="s">
        <v>356</v>
      </c>
      <c r="B484" s="43" t="s">
        <v>348</v>
      </c>
      <c r="C484" s="43" t="s">
        <v>299</v>
      </c>
      <c r="D484" s="21" t="s">
        <v>370</v>
      </c>
      <c r="E484" s="43"/>
      <c r="F484" s="7"/>
    </row>
    <row r="485" spans="1:6" ht="15.75" hidden="1">
      <c r="A485" s="26" t="s">
        <v>358</v>
      </c>
      <c r="B485" s="43" t="s">
        <v>348</v>
      </c>
      <c r="C485" s="43" t="s">
        <v>299</v>
      </c>
      <c r="D485" s="21" t="s">
        <v>370</v>
      </c>
      <c r="E485" s="43"/>
      <c r="F485" s="7"/>
    </row>
    <row r="486" spans="1:6" ht="31.5" hidden="1">
      <c r="A486" s="38" t="s">
        <v>371</v>
      </c>
      <c r="B486" s="43" t="s">
        <v>348</v>
      </c>
      <c r="C486" s="43" t="s">
        <v>299</v>
      </c>
      <c r="D486" s="21" t="s">
        <v>372</v>
      </c>
      <c r="E486" s="43"/>
      <c r="F486" s="7"/>
    </row>
    <row r="487" spans="1:6" ht="47.25" hidden="1">
      <c r="A487" s="26" t="s">
        <v>356</v>
      </c>
      <c r="B487" s="43" t="s">
        <v>348</v>
      </c>
      <c r="C487" s="43" t="s">
        <v>299</v>
      </c>
      <c r="D487" s="21" t="s">
        <v>372</v>
      </c>
      <c r="E487" s="43"/>
      <c r="F487" s="7"/>
    </row>
    <row r="488" spans="1:6" ht="15.75" hidden="1">
      <c r="A488" s="26" t="s">
        <v>358</v>
      </c>
      <c r="B488" s="43" t="s">
        <v>348</v>
      </c>
      <c r="C488" s="43" t="s">
        <v>299</v>
      </c>
      <c r="D488" s="21" t="s">
        <v>372</v>
      </c>
      <c r="E488" s="43"/>
      <c r="F488" s="7"/>
    </row>
    <row r="489" spans="1:6" ht="15.75">
      <c r="A489" s="26" t="s">
        <v>205</v>
      </c>
      <c r="B489" s="43" t="s">
        <v>348</v>
      </c>
      <c r="C489" s="43" t="s">
        <v>299</v>
      </c>
      <c r="D489" s="21" t="s">
        <v>206</v>
      </c>
      <c r="E489" s="43"/>
      <c r="F489" s="7">
        <f>F490</f>
        <v>3346.4</v>
      </c>
    </row>
    <row r="490" spans="1:6" ht="31.5">
      <c r="A490" s="26" t="s">
        <v>269</v>
      </c>
      <c r="B490" s="43" t="s">
        <v>348</v>
      </c>
      <c r="C490" s="43" t="s">
        <v>299</v>
      </c>
      <c r="D490" s="21" t="s">
        <v>270</v>
      </c>
      <c r="E490" s="43"/>
      <c r="F490" s="7">
        <f>F491+F494+F497</f>
        <v>3346.4</v>
      </c>
    </row>
    <row r="491" spans="1:6" ht="63">
      <c r="A491" s="33" t="s">
        <v>373</v>
      </c>
      <c r="B491" s="43" t="s">
        <v>348</v>
      </c>
      <c r="C491" s="43" t="s">
        <v>299</v>
      </c>
      <c r="D491" s="21" t="s">
        <v>374</v>
      </c>
      <c r="E491" s="43"/>
      <c r="F491" s="7">
        <f>F492</f>
        <v>286.7</v>
      </c>
    </row>
    <row r="492" spans="1:6" ht="47.25">
      <c r="A492" s="26" t="s">
        <v>356</v>
      </c>
      <c r="B492" s="43" t="s">
        <v>348</v>
      </c>
      <c r="C492" s="43" t="s">
        <v>299</v>
      </c>
      <c r="D492" s="21" t="s">
        <v>374</v>
      </c>
      <c r="E492" s="43" t="s">
        <v>357</v>
      </c>
      <c r="F492" s="7">
        <f>F493</f>
        <v>286.7</v>
      </c>
    </row>
    <row r="493" spans="1:6" ht="15.75">
      <c r="A493" s="26" t="s">
        <v>358</v>
      </c>
      <c r="B493" s="43" t="s">
        <v>348</v>
      </c>
      <c r="C493" s="43" t="s">
        <v>299</v>
      </c>
      <c r="D493" s="21" t="s">
        <v>374</v>
      </c>
      <c r="E493" s="43" t="s">
        <v>359</v>
      </c>
      <c r="F493" s="7">
        <f>'Прил.№5 ведомств.'!G250+'Прил.№5 ведомств.'!G611+'Прил.№5 ведомств.'!G682</f>
        <v>286.7</v>
      </c>
    </row>
    <row r="494" spans="1:6" ht="63">
      <c r="A494" s="33" t="s">
        <v>375</v>
      </c>
      <c r="B494" s="43" t="s">
        <v>348</v>
      </c>
      <c r="C494" s="43" t="s">
        <v>299</v>
      </c>
      <c r="D494" s="21" t="s">
        <v>376</v>
      </c>
      <c r="E494" s="43"/>
      <c r="F494" s="7">
        <f>F495</f>
        <v>1080.2</v>
      </c>
    </row>
    <row r="495" spans="1:6" ht="47.25">
      <c r="A495" s="26" t="s">
        <v>356</v>
      </c>
      <c r="B495" s="43" t="s">
        <v>348</v>
      </c>
      <c r="C495" s="43" t="s">
        <v>299</v>
      </c>
      <c r="D495" s="21" t="s">
        <v>376</v>
      </c>
      <c r="E495" s="43" t="s">
        <v>357</v>
      </c>
      <c r="F495" s="7">
        <f>F496</f>
        <v>1080.2</v>
      </c>
    </row>
    <row r="496" spans="1:6" ht="15.75">
      <c r="A496" s="26" t="s">
        <v>358</v>
      </c>
      <c r="B496" s="43" t="s">
        <v>348</v>
      </c>
      <c r="C496" s="43" t="s">
        <v>299</v>
      </c>
      <c r="D496" s="21" t="s">
        <v>376</v>
      </c>
      <c r="E496" s="43" t="s">
        <v>359</v>
      </c>
      <c r="F496" s="7">
        <f>'Прил.№5 ведомств.'!G685+'Прил.№5 ведомств.'!G614+'Прил.№5 ведомств.'!G253</f>
        <v>1080.2</v>
      </c>
    </row>
    <row r="497" spans="1:6" ht="94.5">
      <c r="A497" s="33" t="s">
        <v>377</v>
      </c>
      <c r="B497" s="43" t="s">
        <v>348</v>
      </c>
      <c r="C497" s="43" t="s">
        <v>299</v>
      </c>
      <c r="D497" s="21" t="s">
        <v>378</v>
      </c>
      <c r="E497" s="43"/>
      <c r="F497" s="7">
        <f>F498</f>
        <v>1979.5</v>
      </c>
    </row>
    <row r="498" spans="1:6" ht="47.25">
      <c r="A498" s="26" t="s">
        <v>356</v>
      </c>
      <c r="B498" s="43" t="s">
        <v>348</v>
      </c>
      <c r="C498" s="43" t="s">
        <v>299</v>
      </c>
      <c r="D498" s="21" t="s">
        <v>378</v>
      </c>
      <c r="E498" s="43" t="s">
        <v>357</v>
      </c>
      <c r="F498" s="7">
        <f>F499</f>
        <v>1979.5</v>
      </c>
    </row>
    <row r="499" spans="1:6" ht="15.75">
      <c r="A499" s="26" t="s">
        <v>358</v>
      </c>
      <c r="B499" s="43" t="s">
        <v>348</v>
      </c>
      <c r="C499" s="43" t="s">
        <v>299</v>
      </c>
      <c r="D499" s="21" t="s">
        <v>378</v>
      </c>
      <c r="E499" s="43" t="s">
        <v>359</v>
      </c>
      <c r="F499" s="7">
        <f>'Прил.№5 ведомств.'!G256+'Прил.№5 ведомств.'!G617+'Прил.№5 ведомств.'!G688</f>
        <v>1979.5</v>
      </c>
    </row>
    <row r="500" spans="1:6" ht="15.75">
      <c r="A500" s="44" t="s">
        <v>553</v>
      </c>
      <c r="B500" s="8" t="s">
        <v>348</v>
      </c>
      <c r="C500" s="8" t="s">
        <v>348</v>
      </c>
      <c r="D500" s="8"/>
      <c r="E500" s="8"/>
      <c r="F500" s="4">
        <f>F501+F506</f>
        <v>4788.6000000000004</v>
      </c>
    </row>
    <row r="501" spans="1:6" ht="47.25">
      <c r="A501" s="31" t="s">
        <v>513</v>
      </c>
      <c r="B501" s="43" t="s">
        <v>348</v>
      </c>
      <c r="C501" s="43" t="s">
        <v>348</v>
      </c>
      <c r="D501" s="43" t="s">
        <v>493</v>
      </c>
      <c r="E501" s="43"/>
      <c r="F501" s="7">
        <f>F502</f>
        <v>3484.8</v>
      </c>
    </row>
    <row r="502" spans="1:6" ht="31.5">
      <c r="A502" s="31" t="s">
        <v>554</v>
      </c>
      <c r="B502" s="43" t="s">
        <v>348</v>
      </c>
      <c r="C502" s="43" t="s">
        <v>555</v>
      </c>
      <c r="D502" s="43" t="s">
        <v>556</v>
      </c>
      <c r="E502" s="43"/>
      <c r="F502" s="7">
        <f>F504</f>
        <v>3484.8</v>
      </c>
    </row>
    <row r="503" spans="1:6" ht="31.5">
      <c r="A503" s="26" t="s">
        <v>716</v>
      </c>
      <c r="B503" s="43" t="s">
        <v>348</v>
      </c>
      <c r="C503" s="43" t="s">
        <v>348</v>
      </c>
      <c r="D503" s="43" t="s">
        <v>558</v>
      </c>
      <c r="E503" s="43"/>
      <c r="F503" s="7">
        <f>F504</f>
        <v>3484.8</v>
      </c>
    </row>
    <row r="504" spans="1:6" ht="47.25">
      <c r="A504" s="31" t="s">
        <v>356</v>
      </c>
      <c r="B504" s="43" t="s">
        <v>348</v>
      </c>
      <c r="C504" s="43" t="s">
        <v>348</v>
      </c>
      <c r="D504" s="43" t="s">
        <v>558</v>
      </c>
      <c r="E504" s="43" t="s">
        <v>357</v>
      </c>
      <c r="F504" s="63">
        <f>F505</f>
        <v>3484.8</v>
      </c>
    </row>
    <row r="505" spans="1:6" ht="15.75">
      <c r="A505" s="31" t="s">
        <v>358</v>
      </c>
      <c r="B505" s="43" t="s">
        <v>348</v>
      </c>
      <c r="C505" s="43" t="s">
        <v>348</v>
      </c>
      <c r="D505" s="43" t="s">
        <v>558</v>
      </c>
      <c r="E505" s="43" t="s">
        <v>359</v>
      </c>
      <c r="F505" s="63">
        <f>'Прил.№5 ведомств.'!G623</f>
        <v>3484.8</v>
      </c>
    </row>
    <row r="506" spans="1:6" ht="15.75">
      <c r="A506" s="31" t="s">
        <v>205</v>
      </c>
      <c r="B506" s="43" t="s">
        <v>348</v>
      </c>
      <c r="C506" s="43" t="s">
        <v>348</v>
      </c>
      <c r="D506" s="43" t="s">
        <v>206</v>
      </c>
      <c r="E506" s="43"/>
      <c r="F506" s="7">
        <f>F507</f>
        <v>1303.8000000000002</v>
      </c>
    </row>
    <row r="507" spans="1:6" ht="31.5">
      <c r="A507" s="31" t="s">
        <v>269</v>
      </c>
      <c r="B507" s="43" t="s">
        <v>348</v>
      </c>
      <c r="C507" s="43" t="s">
        <v>348</v>
      </c>
      <c r="D507" s="43" t="s">
        <v>270</v>
      </c>
      <c r="E507" s="43"/>
      <c r="F507" s="7">
        <f>F508</f>
        <v>1303.8000000000002</v>
      </c>
    </row>
    <row r="508" spans="1:6" ht="31.5">
      <c r="A508" s="48" t="s">
        <v>561</v>
      </c>
      <c r="B508" s="43" t="s">
        <v>348</v>
      </c>
      <c r="C508" s="43" t="s">
        <v>348</v>
      </c>
      <c r="D508" s="43" t="s">
        <v>562</v>
      </c>
      <c r="E508" s="43"/>
      <c r="F508" s="7">
        <f>F509</f>
        <v>1303.8000000000002</v>
      </c>
    </row>
    <row r="509" spans="1:6" ht="47.25">
      <c r="A509" s="31" t="s">
        <v>356</v>
      </c>
      <c r="B509" s="43" t="s">
        <v>348</v>
      </c>
      <c r="C509" s="43" t="s">
        <v>348</v>
      </c>
      <c r="D509" s="43" t="s">
        <v>562</v>
      </c>
      <c r="E509" s="43" t="s">
        <v>357</v>
      </c>
      <c r="F509" s="7">
        <f>F510</f>
        <v>1303.8000000000002</v>
      </c>
    </row>
    <row r="510" spans="1:6" ht="15.75">
      <c r="A510" s="31" t="s">
        <v>358</v>
      </c>
      <c r="B510" s="43" t="s">
        <v>348</v>
      </c>
      <c r="C510" s="43" t="s">
        <v>348</v>
      </c>
      <c r="D510" s="43" t="s">
        <v>562</v>
      </c>
      <c r="E510" s="43" t="s">
        <v>359</v>
      </c>
      <c r="F510" s="7">
        <f>'Прил.№5 ведомств.'!G629</f>
        <v>1303.8000000000002</v>
      </c>
    </row>
    <row r="511" spans="1:6" ht="15.75">
      <c r="A511" s="44" t="s">
        <v>379</v>
      </c>
      <c r="B511" s="8" t="s">
        <v>348</v>
      </c>
      <c r="C511" s="8" t="s">
        <v>303</v>
      </c>
      <c r="D511" s="8"/>
      <c r="E511" s="8"/>
      <c r="F511" s="4">
        <f>F521+F512</f>
        <v>18971.2</v>
      </c>
    </row>
    <row r="512" spans="1:6" ht="47.25">
      <c r="A512" s="26" t="s">
        <v>418</v>
      </c>
      <c r="B512" s="43" t="s">
        <v>348</v>
      </c>
      <c r="C512" s="43" t="s">
        <v>303</v>
      </c>
      <c r="D512" s="21" t="s">
        <v>419</v>
      </c>
      <c r="E512" s="8"/>
      <c r="F512" s="7">
        <f>F513+F516</f>
        <v>70</v>
      </c>
    </row>
    <row r="513" spans="1:6" ht="31.5">
      <c r="A513" s="26" t="s">
        <v>420</v>
      </c>
      <c r="B513" s="43" t="s">
        <v>348</v>
      </c>
      <c r="C513" s="43" t="s">
        <v>303</v>
      </c>
      <c r="D513" s="21" t="s">
        <v>421</v>
      </c>
      <c r="E513" s="8"/>
      <c r="F513" s="7">
        <f>F514</f>
        <v>50</v>
      </c>
    </row>
    <row r="514" spans="1:6" ht="31.5">
      <c r="A514" s="26" t="s">
        <v>215</v>
      </c>
      <c r="B514" s="43" t="s">
        <v>348</v>
      </c>
      <c r="C514" s="43" t="s">
        <v>303</v>
      </c>
      <c r="D514" s="21" t="s">
        <v>421</v>
      </c>
      <c r="E514" s="43" t="s">
        <v>216</v>
      </c>
      <c r="F514" s="7">
        <f>F515</f>
        <v>50</v>
      </c>
    </row>
    <row r="515" spans="1:6" ht="47.25">
      <c r="A515" s="26" t="s">
        <v>217</v>
      </c>
      <c r="B515" s="43" t="s">
        <v>348</v>
      </c>
      <c r="C515" s="43" t="s">
        <v>303</v>
      </c>
      <c r="D515" s="21" t="s">
        <v>421</v>
      </c>
      <c r="E515" s="43" t="s">
        <v>218</v>
      </c>
      <c r="F515" s="7">
        <f>'Прил.№5 ведомств.'!G634</f>
        <v>50</v>
      </c>
    </row>
    <row r="516" spans="1:6" ht="47.25">
      <c r="A516" s="26" t="s">
        <v>717</v>
      </c>
      <c r="B516" s="43" t="s">
        <v>348</v>
      </c>
      <c r="C516" s="43" t="s">
        <v>303</v>
      </c>
      <c r="D516" s="21" t="s">
        <v>564</v>
      </c>
      <c r="E516" s="43"/>
      <c r="F516" s="7">
        <f>F517+F519</f>
        <v>20</v>
      </c>
    </row>
    <row r="517" spans="1:6" ht="78.75">
      <c r="A517" s="26" t="s">
        <v>211</v>
      </c>
      <c r="B517" s="43" t="s">
        <v>348</v>
      </c>
      <c r="C517" s="43" t="s">
        <v>303</v>
      </c>
      <c r="D517" s="21" t="s">
        <v>564</v>
      </c>
      <c r="E517" s="43" t="s">
        <v>212</v>
      </c>
      <c r="F517" s="7">
        <f>F518</f>
        <v>5</v>
      </c>
    </row>
    <row r="518" spans="1:6" ht="31.5">
      <c r="A518" s="26" t="s">
        <v>426</v>
      </c>
      <c r="B518" s="43" t="s">
        <v>348</v>
      </c>
      <c r="C518" s="43" t="s">
        <v>303</v>
      </c>
      <c r="D518" s="21" t="s">
        <v>564</v>
      </c>
      <c r="E518" s="43" t="s">
        <v>293</v>
      </c>
      <c r="F518" s="7">
        <f>'Прил.№5 ведомств.'!G637</f>
        <v>5</v>
      </c>
    </row>
    <row r="519" spans="1:6" ht="31.5">
      <c r="A519" s="26" t="s">
        <v>215</v>
      </c>
      <c r="B519" s="43" t="s">
        <v>348</v>
      </c>
      <c r="C519" s="43" t="s">
        <v>303</v>
      </c>
      <c r="D519" s="21" t="s">
        <v>564</v>
      </c>
      <c r="E519" s="43" t="s">
        <v>216</v>
      </c>
      <c r="F519" s="7">
        <f>F520</f>
        <v>15</v>
      </c>
    </row>
    <row r="520" spans="1:6" ht="47.25">
      <c r="A520" s="26" t="s">
        <v>217</v>
      </c>
      <c r="B520" s="43" t="s">
        <v>348</v>
      </c>
      <c r="C520" s="43" t="s">
        <v>303</v>
      </c>
      <c r="D520" s="21" t="s">
        <v>564</v>
      </c>
      <c r="E520" s="43" t="s">
        <v>218</v>
      </c>
      <c r="F520" s="7">
        <f>'Прил.№5 ведомств.'!G639</f>
        <v>15</v>
      </c>
    </row>
    <row r="521" spans="1:6" ht="15.75">
      <c r="A521" s="31" t="s">
        <v>205</v>
      </c>
      <c r="B521" s="43" t="s">
        <v>348</v>
      </c>
      <c r="C521" s="43" t="s">
        <v>303</v>
      </c>
      <c r="D521" s="43" t="s">
        <v>206</v>
      </c>
      <c r="E521" s="43"/>
      <c r="F521" s="7">
        <f>F522+F532+F528</f>
        <v>18901.2</v>
      </c>
    </row>
    <row r="522" spans="1:6" ht="31.5">
      <c r="A522" s="31" t="s">
        <v>207</v>
      </c>
      <c r="B522" s="43" t="s">
        <v>348</v>
      </c>
      <c r="C522" s="43" t="s">
        <v>303</v>
      </c>
      <c r="D522" s="43" t="s">
        <v>208</v>
      </c>
      <c r="E522" s="43"/>
      <c r="F522" s="7">
        <f>F523</f>
        <v>5138.7</v>
      </c>
    </row>
    <row r="523" spans="1:6" ht="36.75" customHeight="1">
      <c r="A523" s="31" t="s">
        <v>209</v>
      </c>
      <c r="B523" s="43" t="s">
        <v>348</v>
      </c>
      <c r="C523" s="43" t="s">
        <v>303</v>
      </c>
      <c r="D523" s="43" t="s">
        <v>210</v>
      </c>
      <c r="E523" s="43"/>
      <c r="F523" s="7">
        <f>F524+F526</f>
        <v>5138.7</v>
      </c>
    </row>
    <row r="524" spans="1:6" ht="78.75">
      <c r="A524" s="31" t="s">
        <v>211</v>
      </c>
      <c r="B524" s="43" t="s">
        <v>348</v>
      </c>
      <c r="C524" s="43" t="s">
        <v>303</v>
      </c>
      <c r="D524" s="43" t="s">
        <v>210</v>
      </c>
      <c r="E524" s="43" t="s">
        <v>212</v>
      </c>
      <c r="F524" s="63">
        <f>F525</f>
        <v>4975.7</v>
      </c>
    </row>
    <row r="525" spans="1:6" ht="31.5">
      <c r="A525" s="31" t="s">
        <v>213</v>
      </c>
      <c r="B525" s="43" t="s">
        <v>348</v>
      </c>
      <c r="C525" s="43" t="s">
        <v>303</v>
      </c>
      <c r="D525" s="43" t="s">
        <v>210</v>
      </c>
      <c r="E525" s="43" t="s">
        <v>214</v>
      </c>
      <c r="F525" s="63">
        <f>'Прил.№5 ведомств.'!G644</f>
        <v>4975.7</v>
      </c>
    </row>
    <row r="526" spans="1:6" ht="31.5">
      <c r="A526" s="31" t="s">
        <v>215</v>
      </c>
      <c r="B526" s="43" t="s">
        <v>348</v>
      </c>
      <c r="C526" s="43" t="s">
        <v>303</v>
      </c>
      <c r="D526" s="43" t="s">
        <v>210</v>
      </c>
      <c r="E526" s="43" t="s">
        <v>216</v>
      </c>
      <c r="F526" s="7">
        <f>F527</f>
        <v>163</v>
      </c>
    </row>
    <row r="527" spans="1:6" ht="47.25">
      <c r="A527" s="31" t="s">
        <v>217</v>
      </c>
      <c r="B527" s="43" t="s">
        <v>348</v>
      </c>
      <c r="C527" s="43" t="s">
        <v>303</v>
      </c>
      <c r="D527" s="43" t="s">
        <v>210</v>
      </c>
      <c r="E527" s="43" t="s">
        <v>218</v>
      </c>
      <c r="F527" s="7">
        <f>'Прил.№5 ведомств.'!G646</f>
        <v>163</v>
      </c>
    </row>
    <row r="528" spans="1:6" ht="31.5" hidden="1">
      <c r="A528" s="31" t="s">
        <v>269</v>
      </c>
      <c r="B528" s="43" t="s">
        <v>348</v>
      </c>
      <c r="C528" s="43" t="s">
        <v>303</v>
      </c>
      <c r="D528" s="43" t="s">
        <v>270</v>
      </c>
      <c r="E528" s="43"/>
      <c r="F528" s="7">
        <f>F529</f>
        <v>0</v>
      </c>
    </row>
    <row r="529" spans="1:6" ht="31.5" hidden="1">
      <c r="A529" s="69" t="s">
        <v>380</v>
      </c>
      <c r="B529" s="43" t="s">
        <v>348</v>
      </c>
      <c r="C529" s="43" t="s">
        <v>303</v>
      </c>
      <c r="D529" s="21" t="s">
        <v>381</v>
      </c>
      <c r="E529" s="43"/>
      <c r="F529" s="7">
        <f>F530</f>
        <v>0</v>
      </c>
    </row>
    <row r="530" spans="1:6" ht="15.75" hidden="1">
      <c r="A530" s="31" t="s">
        <v>219</v>
      </c>
      <c r="B530" s="43" t="s">
        <v>348</v>
      </c>
      <c r="C530" s="43" t="s">
        <v>303</v>
      </c>
      <c r="D530" s="21" t="s">
        <v>381</v>
      </c>
      <c r="E530" s="43" t="s">
        <v>229</v>
      </c>
      <c r="F530" s="7">
        <f>F531</f>
        <v>0</v>
      </c>
    </row>
    <row r="531" spans="1:6" ht="47.25" hidden="1">
      <c r="A531" s="31" t="s">
        <v>268</v>
      </c>
      <c r="B531" s="43" t="s">
        <v>348</v>
      </c>
      <c r="C531" s="43" t="s">
        <v>303</v>
      </c>
      <c r="D531" s="21" t="s">
        <v>381</v>
      </c>
      <c r="E531" s="43" t="s">
        <v>244</v>
      </c>
      <c r="F531" s="7">
        <f>90-90</f>
        <v>0</v>
      </c>
    </row>
    <row r="532" spans="1:6" ht="15.75">
      <c r="A532" s="31" t="s">
        <v>225</v>
      </c>
      <c r="B532" s="43" t="s">
        <v>348</v>
      </c>
      <c r="C532" s="43" t="s">
        <v>303</v>
      </c>
      <c r="D532" s="43" t="s">
        <v>226</v>
      </c>
      <c r="E532" s="43"/>
      <c r="F532" s="7">
        <f>F533+F536</f>
        <v>13762.5</v>
      </c>
    </row>
    <row r="533" spans="1:6" ht="15.75">
      <c r="A533" s="31" t="s">
        <v>565</v>
      </c>
      <c r="B533" s="43" t="s">
        <v>348</v>
      </c>
      <c r="C533" s="43" t="s">
        <v>303</v>
      </c>
      <c r="D533" s="43" t="s">
        <v>566</v>
      </c>
      <c r="E533" s="43"/>
      <c r="F533" s="7">
        <f>F534</f>
        <v>350</v>
      </c>
    </row>
    <row r="534" spans="1:6" ht="31.5">
      <c r="A534" s="31" t="s">
        <v>215</v>
      </c>
      <c r="B534" s="43" t="s">
        <v>348</v>
      </c>
      <c r="C534" s="43" t="s">
        <v>303</v>
      </c>
      <c r="D534" s="43" t="s">
        <v>566</v>
      </c>
      <c r="E534" s="43" t="s">
        <v>216</v>
      </c>
      <c r="F534" s="7">
        <f>F535</f>
        <v>350</v>
      </c>
    </row>
    <row r="535" spans="1:6" ht="47.25">
      <c r="A535" s="31" t="s">
        <v>217</v>
      </c>
      <c r="B535" s="43" t="s">
        <v>348</v>
      </c>
      <c r="C535" s="43" t="s">
        <v>303</v>
      </c>
      <c r="D535" s="43" t="s">
        <v>566</v>
      </c>
      <c r="E535" s="43" t="s">
        <v>218</v>
      </c>
      <c r="F535" s="7">
        <f>'Прил.№5 ведомств.'!G650</f>
        <v>350</v>
      </c>
    </row>
    <row r="536" spans="1:6" ht="31.5">
      <c r="A536" s="26" t="s">
        <v>424</v>
      </c>
      <c r="B536" s="43" t="s">
        <v>348</v>
      </c>
      <c r="C536" s="43" t="s">
        <v>303</v>
      </c>
      <c r="D536" s="43" t="s">
        <v>425</v>
      </c>
      <c r="E536" s="43"/>
      <c r="F536" s="7">
        <f>F537+F539+F541</f>
        <v>13412.5</v>
      </c>
    </row>
    <row r="537" spans="1:6" ht="78.75">
      <c r="A537" s="31" t="s">
        <v>211</v>
      </c>
      <c r="B537" s="43" t="s">
        <v>348</v>
      </c>
      <c r="C537" s="43" t="s">
        <v>303</v>
      </c>
      <c r="D537" s="43" t="s">
        <v>425</v>
      </c>
      <c r="E537" s="43" t="s">
        <v>212</v>
      </c>
      <c r="F537" s="7">
        <f>F538</f>
        <v>11988.7</v>
      </c>
    </row>
    <row r="538" spans="1:6" ht="31.5">
      <c r="A538" s="49" t="s">
        <v>426</v>
      </c>
      <c r="B538" s="43" t="s">
        <v>348</v>
      </c>
      <c r="C538" s="43" t="s">
        <v>303</v>
      </c>
      <c r="D538" s="43" t="s">
        <v>425</v>
      </c>
      <c r="E538" s="43" t="s">
        <v>293</v>
      </c>
      <c r="F538" s="63">
        <f>'Прил.№5 ведомств.'!G653</f>
        <v>11988.7</v>
      </c>
    </row>
    <row r="539" spans="1:6" ht="31.5">
      <c r="A539" s="31" t="s">
        <v>215</v>
      </c>
      <c r="B539" s="43" t="s">
        <v>348</v>
      </c>
      <c r="C539" s="43" t="s">
        <v>303</v>
      </c>
      <c r="D539" s="43" t="s">
        <v>425</v>
      </c>
      <c r="E539" s="43" t="s">
        <v>216</v>
      </c>
      <c r="F539" s="7">
        <f>F540</f>
        <v>1416.8</v>
      </c>
    </row>
    <row r="540" spans="1:6" ht="47.25">
      <c r="A540" s="31" t="s">
        <v>217</v>
      </c>
      <c r="B540" s="43" t="s">
        <v>348</v>
      </c>
      <c r="C540" s="43" t="s">
        <v>303</v>
      </c>
      <c r="D540" s="43" t="s">
        <v>425</v>
      </c>
      <c r="E540" s="43" t="s">
        <v>218</v>
      </c>
      <c r="F540" s="7">
        <f>'Прил.№5 ведомств.'!G655</f>
        <v>1416.8</v>
      </c>
    </row>
    <row r="541" spans="1:6" ht="15.75">
      <c r="A541" s="31" t="s">
        <v>219</v>
      </c>
      <c r="B541" s="43" t="s">
        <v>348</v>
      </c>
      <c r="C541" s="43" t="s">
        <v>303</v>
      </c>
      <c r="D541" s="43" t="s">
        <v>425</v>
      </c>
      <c r="E541" s="43" t="s">
        <v>229</v>
      </c>
      <c r="F541" s="7">
        <f>F542</f>
        <v>7</v>
      </c>
    </row>
    <row r="542" spans="1:6" ht="15.75">
      <c r="A542" s="31" t="s">
        <v>656</v>
      </c>
      <c r="B542" s="43" t="s">
        <v>348</v>
      </c>
      <c r="C542" s="43" t="s">
        <v>303</v>
      </c>
      <c r="D542" s="43" t="s">
        <v>425</v>
      </c>
      <c r="E542" s="43" t="s">
        <v>222</v>
      </c>
      <c r="F542" s="7">
        <f>'Прил.№5 ведомств.'!G657</f>
        <v>7</v>
      </c>
    </row>
    <row r="543" spans="1:6" ht="15.75">
      <c r="A543" s="44" t="s">
        <v>382</v>
      </c>
      <c r="B543" s="8" t="s">
        <v>383</v>
      </c>
      <c r="C543" s="8"/>
      <c r="D543" s="8"/>
      <c r="E543" s="8"/>
      <c r="F543" s="4">
        <f>F544+F617</f>
        <v>66485</v>
      </c>
    </row>
    <row r="544" spans="1:6" ht="15.75">
      <c r="A544" s="44" t="s">
        <v>384</v>
      </c>
      <c r="B544" s="8" t="s">
        <v>383</v>
      </c>
      <c r="C544" s="8" t="s">
        <v>202</v>
      </c>
      <c r="D544" s="8"/>
      <c r="E544" s="8"/>
      <c r="F544" s="4">
        <f>F545+F596+F592</f>
        <v>49239.3</v>
      </c>
    </row>
    <row r="545" spans="1:6" ht="31.5">
      <c r="A545" s="31" t="s">
        <v>350</v>
      </c>
      <c r="B545" s="43" t="s">
        <v>383</v>
      </c>
      <c r="C545" s="43" t="s">
        <v>202</v>
      </c>
      <c r="D545" s="43" t="s">
        <v>351</v>
      </c>
      <c r="E545" s="43"/>
      <c r="F545" s="7">
        <f>F546+F568</f>
        <v>46901.4</v>
      </c>
    </row>
    <row r="546" spans="1:6" ht="47.25">
      <c r="A546" s="31" t="s">
        <v>385</v>
      </c>
      <c r="B546" s="43" t="s">
        <v>383</v>
      </c>
      <c r="C546" s="43" t="s">
        <v>202</v>
      </c>
      <c r="D546" s="43" t="s">
        <v>386</v>
      </c>
      <c r="E546" s="43"/>
      <c r="F546" s="7">
        <f>F547+F550+F553+F556+F559+F562+F565</f>
        <v>28403.4</v>
      </c>
    </row>
    <row r="547" spans="1:6" ht="31.5">
      <c r="A547" s="31" t="s">
        <v>387</v>
      </c>
      <c r="B547" s="43" t="s">
        <v>383</v>
      </c>
      <c r="C547" s="43" t="s">
        <v>202</v>
      </c>
      <c r="D547" s="43" t="s">
        <v>388</v>
      </c>
      <c r="E547" s="43"/>
      <c r="F547" s="7">
        <f>F548</f>
        <v>27753.300000000003</v>
      </c>
    </row>
    <row r="548" spans="1:6" ht="47.25">
      <c r="A548" s="31" t="s">
        <v>356</v>
      </c>
      <c r="B548" s="43" t="s">
        <v>383</v>
      </c>
      <c r="C548" s="43" t="s">
        <v>202</v>
      </c>
      <c r="D548" s="43" t="s">
        <v>388</v>
      </c>
      <c r="E548" s="43" t="s">
        <v>357</v>
      </c>
      <c r="F548" s="7">
        <f>F549</f>
        <v>27753.300000000003</v>
      </c>
    </row>
    <row r="549" spans="1:6" ht="15.75">
      <c r="A549" s="31" t="s">
        <v>358</v>
      </c>
      <c r="B549" s="43" t="s">
        <v>383</v>
      </c>
      <c r="C549" s="43" t="s">
        <v>202</v>
      </c>
      <c r="D549" s="43" t="s">
        <v>388</v>
      </c>
      <c r="E549" s="43" t="s">
        <v>359</v>
      </c>
      <c r="F549" s="7">
        <f>'Прил.№5 ведомств.'!G269</f>
        <v>27753.300000000003</v>
      </c>
    </row>
    <row r="550" spans="1:6" ht="47.25">
      <c r="A550" s="31" t="s">
        <v>904</v>
      </c>
      <c r="B550" s="43" t="s">
        <v>383</v>
      </c>
      <c r="C550" s="43" t="s">
        <v>202</v>
      </c>
      <c r="D550" s="43" t="s">
        <v>389</v>
      </c>
      <c r="E550" s="43"/>
      <c r="F550" s="7">
        <f>F551</f>
        <v>96.1</v>
      </c>
    </row>
    <row r="551" spans="1:6" ht="47.25">
      <c r="A551" s="31" t="s">
        <v>356</v>
      </c>
      <c r="B551" s="43" t="s">
        <v>383</v>
      </c>
      <c r="C551" s="43" t="s">
        <v>202</v>
      </c>
      <c r="D551" s="43" t="s">
        <v>389</v>
      </c>
      <c r="E551" s="43" t="s">
        <v>357</v>
      </c>
      <c r="F551" s="7">
        <f>F552</f>
        <v>96.1</v>
      </c>
    </row>
    <row r="552" spans="1:6" ht="15.75">
      <c r="A552" s="31" t="s">
        <v>358</v>
      </c>
      <c r="B552" s="43" t="s">
        <v>383</v>
      </c>
      <c r="C552" s="43" t="s">
        <v>202</v>
      </c>
      <c r="D552" s="43" t="s">
        <v>389</v>
      </c>
      <c r="E552" s="43" t="s">
        <v>359</v>
      </c>
      <c r="F552" s="7">
        <f>'Прил.№5 ведомств.'!G272</f>
        <v>96.1</v>
      </c>
    </row>
    <row r="553" spans="1:6" ht="31.5" hidden="1">
      <c r="A553" s="31" t="s">
        <v>362</v>
      </c>
      <c r="B553" s="43" t="s">
        <v>383</v>
      </c>
      <c r="C553" s="43" t="s">
        <v>202</v>
      </c>
      <c r="D553" s="43" t="s">
        <v>719</v>
      </c>
      <c r="E553" s="43"/>
      <c r="F553" s="7">
        <f>F554</f>
        <v>0</v>
      </c>
    </row>
    <row r="554" spans="1:6" ht="47.25" hidden="1">
      <c r="A554" s="31" t="s">
        <v>356</v>
      </c>
      <c r="B554" s="43" t="s">
        <v>383</v>
      </c>
      <c r="C554" s="43" t="s">
        <v>202</v>
      </c>
      <c r="D554" s="43" t="s">
        <v>719</v>
      </c>
      <c r="E554" s="43" t="s">
        <v>357</v>
      </c>
      <c r="F554" s="7">
        <f>F555</f>
        <v>0</v>
      </c>
    </row>
    <row r="555" spans="1:6" ht="15.75" hidden="1">
      <c r="A555" s="31" t="s">
        <v>358</v>
      </c>
      <c r="B555" s="43" t="s">
        <v>383</v>
      </c>
      <c r="C555" s="43" t="s">
        <v>202</v>
      </c>
      <c r="D555" s="43" t="s">
        <v>719</v>
      </c>
      <c r="E555" s="43" t="s">
        <v>359</v>
      </c>
      <c r="F555" s="7"/>
    </row>
    <row r="556" spans="1:6" ht="31.5" hidden="1">
      <c r="A556" s="31" t="s">
        <v>364</v>
      </c>
      <c r="B556" s="43" t="s">
        <v>383</v>
      </c>
      <c r="C556" s="43" t="s">
        <v>202</v>
      </c>
      <c r="D556" s="43" t="s">
        <v>720</v>
      </c>
      <c r="E556" s="43"/>
      <c r="F556" s="7">
        <f>F557</f>
        <v>0</v>
      </c>
    </row>
    <row r="557" spans="1:6" ht="47.25" hidden="1">
      <c r="A557" s="31" t="s">
        <v>356</v>
      </c>
      <c r="B557" s="43" t="s">
        <v>383</v>
      </c>
      <c r="C557" s="43" t="s">
        <v>202</v>
      </c>
      <c r="D557" s="43" t="s">
        <v>720</v>
      </c>
      <c r="E557" s="43" t="s">
        <v>357</v>
      </c>
      <c r="F557" s="7">
        <f>F558</f>
        <v>0</v>
      </c>
    </row>
    <row r="558" spans="1:6" ht="15.75" hidden="1">
      <c r="A558" s="31" t="s">
        <v>358</v>
      </c>
      <c r="B558" s="43" t="s">
        <v>383</v>
      </c>
      <c r="C558" s="43" t="s">
        <v>202</v>
      </c>
      <c r="D558" s="43" t="s">
        <v>720</v>
      </c>
      <c r="E558" s="43" t="s">
        <v>359</v>
      </c>
      <c r="F558" s="7"/>
    </row>
    <row r="559" spans="1:6" ht="31.5" hidden="1">
      <c r="A559" s="31" t="s">
        <v>368</v>
      </c>
      <c r="B559" s="43" t="s">
        <v>383</v>
      </c>
      <c r="C559" s="43" t="s">
        <v>202</v>
      </c>
      <c r="D559" s="43" t="s">
        <v>721</v>
      </c>
      <c r="E559" s="43"/>
      <c r="F559" s="7">
        <f>F560</f>
        <v>0</v>
      </c>
    </row>
    <row r="560" spans="1:6" ht="47.25" hidden="1">
      <c r="A560" s="31" t="s">
        <v>356</v>
      </c>
      <c r="B560" s="43" t="s">
        <v>383</v>
      </c>
      <c r="C560" s="43" t="s">
        <v>202</v>
      </c>
      <c r="D560" s="43" t="s">
        <v>721</v>
      </c>
      <c r="E560" s="43" t="s">
        <v>357</v>
      </c>
      <c r="F560" s="7">
        <f>F561</f>
        <v>0</v>
      </c>
    </row>
    <row r="561" spans="1:6" ht="15.75" hidden="1">
      <c r="A561" s="31" t="s">
        <v>358</v>
      </c>
      <c r="B561" s="43" t="s">
        <v>383</v>
      </c>
      <c r="C561" s="43" t="s">
        <v>202</v>
      </c>
      <c r="D561" s="43" t="s">
        <v>721</v>
      </c>
      <c r="E561" s="43" t="s">
        <v>359</v>
      </c>
      <c r="F561" s="7"/>
    </row>
    <row r="562" spans="1:6" ht="31.5">
      <c r="A562" s="31" t="s">
        <v>722</v>
      </c>
      <c r="B562" s="43" t="s">
        <v>383</v>
      </c>
      <c r="C562" s="43" t="s">
        <v>202</v>
      </c>
      <c r="D562" s="43" t="s">
        <v>390</v>
      </c>
      <c r="E562" s="43"/>
      <c r="F562" s="7">
        <f>F563</f>
        <v>142.1</v>
      </c>
    </row>
    <row r="563" spans="1:6" ht="47.25">
      <c r="A563" s="31" t="s">
        <v>356</v>
      </c>
      <c r="B563" s="43" t="s">
        <v>383</v>
      </c>
      <c r="C563" s="43" t="s">
        <v>202</v>
      </c>
      <c r="D563" s="43" t="s">
        <v>390</v>
      </c>
      <c r="E563" s="43" t="s">
        <v>357</v>
      </c>
      <c r="F563" s="7">
        <f>F564</f>
        <v>142.1</v>
      </c>
    </row>
    <row r="564" spans="1:6" ht="15.75">
      <c r="A564" s="31" t="s">
        <v>358</v>
      </c>
      <c r="B564" s="43" t="s">
        <v>383</v>
      </c>
      <c r="C564" s="43" t="s">
        <v>202</v>
      </c>
      <c r="D564" s="43" t="s">
        <v>390</v>
      </c>
      <c r="E564" s="43" t="s">
        <v>359</v>
      </c>
      <c r="F564" s="7">
        <f>'Прил.№5 ведомств.'!G275</f>
        <v>142.1</v>
      </c>
    </row>
    <row r="565" spans="1:6" ht="15.75">
      <c r="A565" s="31" t="s">
        <v>391</v>
      </c>
      <c r="B565" s="43" t="s">
        <v>383</v>
      </c>
      <c r="C565" s="43" t="s">
        <v>202</v>
      </c>
      <c r="D565" s="43" t="s">
        <v>392</v>
      </c>
      <c r="E565" s="43"/>
      <c r="F565" s="7">
        <f>F566</f>
        <v>411.9</v>
      </c>
    </row>
    <row r="566" spans="1:6" ht="47.25">
      <c r="A566" s="31" t="s">
        <v>356</v>
      </c>
      <c r="B566" s="43" t="s">
        <v>383</v>
      </c>
      <c r="C566" s="43" t="s">
        <v>202</v>
      </c>
      <c r="D566" s="43" t="s">
        <v>392</v>
      </c>
      <c r="E566" s="43" t="s">
        <v>357</v>
      </c>
      <c r="F566" s="7">
        <f>F567</f>
        <v>411.9</v>
      </c>
    </row>
    <row r="567" spans="1:6" ht="15.75">
      <c r="A567" s="31" t="s">
        <v>358</v>
      </c>
      <c r="B567" s="43" t="s">
        <v>383</v>
      </c>
      <c r="C567" s="43" t="s">
        <v>202</v>
      </c>
      <c r="D567" s="43" t="s">
        <v>392</v>
      </c>
      <c r="E567" s="43" t="s">
        <v>359</v>
      </c>
      <c r="F567" s="7">
        <f>'Прил.№5 ведомств.'!G278</f>
        <v>411.9</v>
      </c>
    </row>
    <row r="568" spans="1:6" ht="31.5">
      <c r="A568" s="31" t="s">
        <v>396</v>
      </c>
      <c r="B568" s="43" t="s">
        <v>383</v>
      </c>
      <c r="C568" s="43" t="s">
        <v>202</v>
      </c>
      <c r="D568" s="43" t="s">
        <v>397</v>
      </c>
      <c r="E568" s="43"/>
      <c r="F568" s="7">
        <f>F569+F572+F577+F580+F583+F586+F588</f>
        <v>18498</v>
      </c>
    </row>
    <row r="569" spans="1:6" ht="31.5">
      <c r="A569" s="31" t="s">
        <v>387</v>
      </c>
      <c r="B569" s="43" t="s">
        <v>383</v>
      </c>
      <c r="C569" s="43" t="s">
        <v>202</v>
      </c>
      <c r="D569" s="43" t="s">
        <v>398</v>
      </c>
      <c r="E569" s="43"/>
      <c r="F569" s="7">
        <f>F570</f>
        <v>18492.599999999999</v>
      </c>
    </row>
    <row r="570" spans="1:6" ht="47.25">
      <c r="A570" s="31" t="s">
        <v>356</v>
      </c>
      <c r="B570" s="43" t="s">
        <v>383</v>
      </c>
      <c r="C570" s="43" t="s">
        <v>202</v>
      </c>
      <c r="D570" s="43" t="s">
        <v>398</v>
      </c>
      <c r="E570" s="43" t="s">
        <v>357</v>
      </c>
      <c r="F570" s="7">
        <f>F571</f>
        <v>18492.599999999999</v>
      </c>
    </row>
    <row r="571" spans="1:6" ht="15.75">
      <c r="A571" s="31" t="s">
        <v>358</v>
      </c>
      <c r="B571" s="43" t="s">
        <v>383</v>
      </c>
      <c r="C571" s="43" t="s">
        <v>202</v>
      </c>
      <c r="D571" s="43" t="s">
        <v>398</v>
      </c>
      <c r="E571" s="43" t="s">
        <v>359</v>
      </c>
      <c r="F571" s="7">
        <f>'Прил.№5 ведомств.'!G295</f>
        <v>18492.599999999999</v>
      </c>
    </row>
    <row r="572" spans="1:6" ht="26.25" customHeight="1">
      <c r="A572" s="31" t="s">
        <v>399</v>
      </c>
      <c r="B572" s="43" t="s">
        <v>383</v>
      </c>
      <c r="C572" s="43" t="s">
        <v>202</v>
      </c>
      <c r="D572" s="43" t="s">
        <v>723</v>
      </c>
      <c r="E572" s="43"/>
      <c r="F572" s="7">
        <f>F573+F575</f>
        <v>5</v>
      </c>
    </row>
    <row r="573" spans="1:6" ht="31.5" hidden="1">
      <c r="A573" s="31" t="s">
        <v>215</v>
      </c>
      <c r="B573" s="43" t="s">
        <v>383</v>
      </c>
      <c r="C573" s="43" t="s">
        <v>202</v>
      </c>
      <c r="D573" s="43" t="s">
        <v>723</v>
      </c>
      <c r="E573" s="43" t="s">
        <v>216</v>
      </c>
      <c r="F573" s="7">
        <f>F574</f>
        <v>0</v>
      </c>
    </row>
    <row r="574" spans="1:6" ht="47.25" hidden="1">
      <c r="A574" s="31" t="s">
        <v>217</v>
      </c>
      <c r="B574" s="43" t="s">
        <v>383</v>
      </c>
      <c r="C574" s="43" t="s">
        <v>202</v>
      </c>
      <c r="D574" s="43" t="s">
        <v>723</v>
      </c>
      <c r="E574" s="43" t="s">
        <v>218</v>
      </c>
      <c r="F574" s="7"/>
    </row>
    <row r="575" spans="1:6" ht="47.25">
      <c r="A575" s="31" t="s">
        <v>356</v>
      </c>
      <c r="B575" s="43" t="s">
        <v>383</v>
      </c>
      <c r="C575" s="43" t="s">
        <v>202</v>
      </c>
      <c r="D575" s="43" t="s">
        <v>723</v>
      </c>
      <c r="E575" s="43" t="s">
        <v>357</v>
      </c>
      <c r="F575" s="7">
        <f>F576</f>
        <v>5</v>
      </c>
    </row>
    <row r="576" spans="1:6" ht="15.75">
      <c r="A576" s="31" t="s">
        <v>358</v>
      </c>
      <c r="B576" s="43" t="s">
        <v>383</v>
      </c>
      <c r="C576" s="43" t="s">
        <v>202</v>
      </c>
      <c r="D576" s="43" t="s">
        <v>723</v>
      </c>
      <c r="E576" s="43" t="s">
        <v>359</v>
      </c>
      <c r="F576" s="7">
        <f>'Прил.№5 ведомств.'!G300</f>
        <v>5</v>
      </c>
    </row>
    <row r="577" spans="1:6" ht="31.5" hidden="1">
      <c r="A577" s="31" t="s">
        <v>362</v>
      </c>
      <c r="B577" s="43" t="s">
        <v>383</v>
      </c>
      <c r="C577" s="43" t="s">
        <v>202</v>
      </c>
      <c r="D577" s="43" t="s">
        <v>724</v>
      </c>
      <c r="E577" s="43"/>
      <c r="F577" s="7">
        <f>F578</f>
        <v>0</v>
      </c>
    </row>
    <row r="578" spans="1:6" ht="47.25" hidden="1">
      <c r="A578" s="31" t="s">
        <v>356</v>
      </c>
      <c r="B578" s="43" t="s">
        <v>383</v>
      </c>
      <c r="C578" s="43" t="s">
        <v>202</v>
      </c>
      <c r="D578" s="43" t="s">
        <v>724</v>
      </c>
      <c r="E578" s="43" t="s">
        <v>357</v>
      </c>
      <c r="F578" s="7">
        <f>F579</f>
        <v>0</v>
      </c>
    </row>
    <row r="579" spans="1:6" ht="15.75" hidden="1">
      <c r="A579" s="31" t="s">
        <v>358</v>
      </c>
      <c r="B579" s="43" t="s">
        <v>383</v>
      </c>
      <c r="C579" s="43" t="s">
        <v>202</v>
      </c>
      <c r="D579" s="43" t="s">
        <v>724</v>
      </c>
      <c r="E579" s="43" t="s">
        <v>359</v>
      </c>
      <c r="F579" s="7"/>
    </row>
    <row r="580" spans="1:6" ht="31.5" hidden="1">
      <c r="A580" s="31" t="s">
        <v>364</v>
      </c>
      <c r="B580" s="43" t="s">
        <v>383</v>
      </c>
      <c r="C580" s="43" t="s">
        <v>202</v>
      </c>
      <c r="D580" s="43" t="s">
        <v>725</v>
      </c>
      <c r="E580" s="43"/>
      <c r="F580" s="7">
        <f>F581</f>
        <v>0</v>
      </c>
    </row>
    <row r="581" spans="1:6" ht="47.25" hidden="1">
      <c r="A581" s="31" t="s">
        <v>356</v>
      </c>
      <c r="B581" s="43" t="s">
        <v>383</v>
      </c>
      <c r="C581" s="43" t="s">
        <v>202</v>
      </c>
      <c r="D581" s="43" t="s">
        <v>725</v>
      </c>
      <c r="E581" s="43" t="s">
        <v>357</v>
      </c>
      <c r="F581" s="7">
        <f>F582</f>
        <v>0</v>
      </c>
    </row>
    <row r="582" spans="1:6" ht="15.75" hidden="1">
      <c r="A582" s="31" t="s">
        <v>358</v>
      </c>
      <c r="B582" s="43" t="s">
        <v>383</v>
      </c>
      <c r="C582" s="43" t="s">
        <v>202</v>
      </c>
      <c r="D582" s="43" t="s">
        <v>725</v>
      </c>
      <c r="E582" s="43" t="s">
        <v>359</v>
      </c>
      <c r="F582" s="7"/>
    </row>
    <row r="583" spans="1:6" ht="31.5" hidden="1">
      <c r="A583" s="31" t="s">
        <v>368</v>
      </c>
      <c r="B583" s="43" t="s">
        <v>383</v>
      </c>
      <c r="C583" s="43" t="s">
        <v>202</v>
      </c>
      <c r="D583" s="43" t="s">
        <v>726</v>
      </c>
      <c r="E583" s="43"/>
      <c r="F583" s="7">
        <f>F584</f>
        <v>0</v>
      </c>
    </row>
    <row r="584" spans="1:6" ht="47.25" hidden="1">
      <c r="A584" s="31" t="s">
        <v>356</v>
      </c>
      <c r="B584" s="43" t="s">
        <v>383</v>
      </c>
      <c r="C584" s="43" t="s">
        <v>202</v>
      </c>
      <c r="D584" s="43" t="s">
        <v>726</v>
      </c>
      <c r="E584" s="43" t="s">
        <v>357</v>
      </c>
      <c r="F584" s="7">
        <f>F585</f>
        <v>0</v>
      </c>
    </row>
    <row r="585" spans="1:6" ht="15.75" hidden="1">
      <c r="A585" s="31" t="s">
        <v>358</v>
      </c>
      <c r="B585" s="43" t="s">
        <v>383</v>
      </c>
      <c r="C585" s="43" t="s">
        <v>202</v>
      </c>
      <c r="D585" s="43" t="s">
        <v>726</v>
      </c>
      <c r="E585" s="43" t="s">
        <v>359</v>
      </c>
      <c r="F585" s="7"/>
    </row>
    <row r="586" spans="1:6" ht="31.5" hidden="1">
      <c r="A586" s="70" t="s">
        <v>405</v>
      </c>
      <c r="B586" s="43" t="s">
        <v>383</v>
      </c>
      <c r="C586" s="43" t="s">
        <v>202</v>
      </c>
      <c r="D586" s="43" t="s">
        <v>406</v>
      </c>
      <c r="E586" s="43"/>
      <c r="F586" s="7">
        <f>F587</f>
        <v>0</v>
      </c>
    </row>
    <row r="587" spans="1:6" ht="47.25" hidden="1">
      <c r="A587" s="31" t="s">
        <v>356</v>
      </c>
      <c r="B587" s="43" t="s">
        <v>383</v>
      </c>
      <c r="C587" s="43" t="s">
        <v>202</v>
      </c>
      <c r="D587" s="43" t="s">
        <v>406</v>
      </c>
      <c r="E587" s="43" t="s">
        <v>357</v>
      </c>
      <c r="F587" s="7">
        <f>F591</f>
        <v>0</v>
      </c>
    </row>
    <row r="588" spans="1:6" ht="15.75">
      <c r="A588" s="26" t="s">
        <v>820</v>
      </c>
      <c r="B588" s="43" t="s">
        <v>383</v>
      </c>
      <c r="C588" s="43" t="s">
        <v>202</v>
      </c>
      <c r="D588" s="21" t="s">
        <v>821</v>
      </c>
      <c r="E588" s="43"/>
      <c r="F588" s="7">
        <f>F589</f>
        <v>0.4</v>
      </c>
    </row>
    <row r="589" spans="1:6" ht="47.25">
      <c r="A589" s="26" t="s">
        <v>356</v>
      </c>
      <c r="B589" s="43" t="s">
        <v>383</v>
      </c>
      <c r="C589" s="43" t="s">
        <v>202</v>
      </c>
      <c r="D589" s="21" t="s">
        <v>821</v>
      </c>
      <c r="E589" s="43" t="s">
        <v>357</v>
      </c>
      <c r="F589" s="7">
        <f>F590</f>
        <v>0.4</v>
      </c>
    </row>
    <row r="590" spans="1:6" ht="15.75">
      <c r="A590" s="26" t="s">
        <v>358</v>
      </c>
      <c r="B590" s="43" t="s">
        <v>383</v>
      </c>
      <c r="C590" s="43" t="s">
        <v>202</v>
      </c>
      <c r="D590" s="21" t="s">
        <v>821</v>
      </c>
      <c r="E590" s="43" t="s">
        <v>359</v>
      </c>
      <c r="F590" s="7">
        <f>'Прил.№5 ведомств.'!G303</f>
        <v>0.4</v>
      </c>
    </row>
    <row r="591" spans="1:6" ht="15.75">
      <c r="A591" s="31" t="s">
        <v>358</v>
      </c>
      <c r="B591" s="43" t="s">
        <v>383</v>
      </c>
      <c r="C591" s="43" t="s">
        <v>202</v>
      </c>
      <c r="D591" s="43" t="s">
        <v>406</v>
      </c>
      <c r="E591" s="43" t="s">
        <v>359</v>
      </c>
      <c r="F591" s="7">
        <v>0</v>
      </c>
    </row>
    <row r="592" spans="1:6" ht="63">
      <c r="A592" s="31" t="s">
        <v>407</v>
      </c>
      <c r="B592" s="43" t="s">
        <v>383</v>
      </c>
      <c r="C592" s="43" t="s">
        <v>202</v>
      </c>
      <c r="D592" s="43" t="s">
        <v>408</v>
      </c>
      <c r="E592" s="21"/>
      <c r="F592" s="7">
        <f>F593</f>
        <v>200</v>
      </c>
    </row>
    <row r="593" spans="1:6" ht="47.25">
      <c r="A593" s="26" t="s">
        <v>727</v>
      </c>
      <c r="B593" s="43" t="s">
        <v>383</v>
      </c>
      <c r="C593" s="43" t="s">
        <v>202</v>
      </c>
      <c r="D593" s="43" t="s">
        <v>410</v>
      </c>
      <c r="E593" s="21"/>
      <c r="F593" s="7">
        <f>F594</f>
        <v>200</v>
      </c>
    </row>
    <row r="594" spans="1:6" ht="47.25">
      <c r="A594" s="31" t="s">
        <v>356</v>
      </c>
      <c r="B594" s="43" t="s">
        <v>383</v>
      </c>
      <c r="C594" s="43" t="s">
        <v>202</v>
      </c>
      <c r="D594" s="43" t="s">
        <v>410</v>
      </c>
      <c r="E594" s="21" t="s">
        <v>357</v>
      </c>
      <c r="F594" s="7">
        <f>F595</f>
        <v>200</v>
      </c>
    </row>
    <row r="595" spans="1:6" ht="15.75">
      <c r="A595" s="31" t="s">
        <v>358</v>
      </c>
      <c r="B595" s="43" t="s">
        <v>383</v>
      </c>
      <c r="C595" s="43" t="s">
        <v>202</v>
      </c>
      <c r="D595" s="43" t="s">
        <v>410</v>
      </c>
      <c r="E595" s="21" t="s">
        <v>359</v>
      </c>
      <c r="F595" s="7">
        <f>'Прил.№5 ведомств.'!G322</f>
        <v>200</v>
      </c>
    </row>
    <row r="596" spans="1:6" ht="15.75">
      <c r="A596" s="31" t="s">
        <v>205</v>
      </c>
      <c r="B596" s="43" t="s">
        <v>383</v>
      </c>
      <c r="C596" s="43" t="s">
        <v>202</v>
      </c>
      <c r="D596" s="43" t="s">
        <v>206</v>
      </c>
      <c r="E596" s="43"/>
      <c r="F596" s="7">
        <f>F597</f>
        <v>2137.9</v>
      </c>
    </row>
    <row r="597" spans="1:6" ht="31.5">
      <c r="A597" s="31" t="s">
        <v>269</v>
      </c>
      <c r="B597" s="43" t="s">
        <v>383</v>
      </c>
      <c r="C597" s="43" t="s">
        <v>202</v>
      </c>
      <c r="D597" s="43" t="s">
        <v>270</v>
      </c>
      <c r="E597" s="43"/>
      <c r="F597" s="7">
        <f>F600+F602+F605+F607+F610+F611+F614</f>
        <v>2137.9</v>
      </c>
    </row>
    <row r="598" spans="1:6" ht="31.5" hidden="1">
      <c r="A598" s="69" t="s">
        <v>411</v>
      </c>
      <c r="B598" s="43" t="s">
        <v>383</v>
      </c>
      <c r="C598" s="43" t="s">
        <v>202</v>
      </c>
      <c r="D598" s="43" t="s">
        <v>412</v>
      </c>
      <c r="E598" s="43"/>
      <c r="F598" s="7">
        <f>F599+F601</f>
        <v>0</v>
      </c>
    </row>
    <row r="599" spans="1:6" ht="31.5" hidden="1">
      <c r="A599" s="31" t="s">
        <v>215</v>
      </c>
      <c r="B599" s="43" t="s">
        <v>383</v>
      </c>
      <c r="C599" s="43" t="s">
        <v>202</v>
      </c>
      <c r="D599" s="43" t="s">
        <v>412</v>
      </c>
      <c r="E599" s="43" t="s">
        <v>216</v>
      </c>
      <c r="F599" s="7">
        <f>F600</f>
        <v>0</v>
      </c>
    </row>
    <row r="600" spans="1:6" ht="47.25" hidden="1">
      <c r="A600" s="31" t="s">
        <v>217</v>
      </c>
      <c r="B600" s="43" t="s">
        <v>383</v>
      </c>
      <c r="C600" s="43" t="s">
        <v>202</v>
      </c>
      <c r="D600" s="43" t="s">
        <v>412</v>
      </c>
      <c r="E600" s="43" t="s">
        <v>218</v>
      </c>
      <c r="F600" s="7">
        <v>0</v>
      </c>
    </row>
    <row r="601" spans="1:6" ht="47.25" hidden="1">
      <c r="A601" s="31" t="s">
        <v>356</v>
      </c>
      <c r="B601" s="43" t="s">
        <v>383</v>
      </c>
      <c r="C601" s="43" t="s">
        <v>202</v>
      </c>
      <c r="D601" s="43" t="s">
        <v>412</v>
      </c>
      <c r="E601" s="43" t="s">
        <v>357</v>
      </c>
      <c r="F601" s="7">
        <f>F602</f>
        <v>0</v>
      </c>
    </row>
    <row r="602" spans="1:6" ht="15.75" hidden="1">
      <c r="A602" s="31" t="s">
        <v>358</v>
      </c>
      <c r="B602" s="43" t="s">
        <v>383</v>
      </c>
      <c r="C602" s="43" t="s">
        <v>202</v>
      </c>
      <c r="D602" s="43" t="s">
        <v>412</v>
      </c>
      <c r="E602" s="43" t="s">
        <v>359</v>
      </c>
      <c r="F602" s="7">
        <v>0</v>
      </c>
    </row>
    <row r="603" spans="1:6" ht="31.5">
      <c r="A603" s="31" t="s">
        <v>399</v>
      </c>
      <c r="B603" s="43" t="s">
        <v>383</v>
      </c>
      <c r="C603" s="43" t="s">
        <v>202</v>
      </c>
      <c r="D603" s="43" t="s">
        <v>414</v>
      </c>
      <c r="E603" s="43"/>
      <c r="F603" s="7">
        <f>F606+F604</f>
        <v>177.3</v>
      </c>
    </row>
    <row r="604" spans="1:6" ht="31.5" hidden="1">
      <c r="A604" s="31" t="s">
        <v>215</v>
      </c>
      <c r="B604" s="43" t="s">
        <v>383</v>
      </c>
      <c r="C604" s="43" t="s">
        <v>202</v>
      </c>
      <c r="D604" s="43" t="s">
        <v>414</v>
      </c>
      <c r="E604" s="43" t="s">
        <v>216</v>
      </c>
      <c r="F604" s="7">
        <f>F605</f>
        <v>0</v>
      </c>
    </row>
    <row r="605" spans="1:6" ht="47.25" hidden="1">
      <c r="A605" s="31" t="s">
        <v>217</v>
      </c>
      <c r="B605" s="43" t="s">
        <v>383</v>
      </c>
      <c r="C605" s="43" t="s">
        <v>202</v>
      </c>
      <c r="D605" s="43" t="s">
        <v>414</v>
      </c>
      <c r="E605" s="43" t="s">
        <v>218</v>
      </c>
      <c r="F605" s="7"/>
    </row>
    <row r="606" spans="1:6" ht="47.25">
      <c r="A606" s="31" t="s">
        <v>356</v>
      </c>
      <c r="B606" s="43" t="s">
        <v>383</v>
      </c>
      <c r="C606" s="43" t="s">
        <v>202</v>
      </c>
      <c r="D606" s="43" t="s">
        <v>414</v>
      </c>
      <c r="E606" s="43" t="s">
        <v>357</v>
      </c>
      <c r="F606" s="7">
        <f>F607</f>
        <v>177.3</v>
      </c>
    </row>
    <row r="607" spans="1:6" ht="15.75">
      <c r="A607" s="31" t="s">
        <v>358</v>
      </c>
      <c r="B607" s="43" t="s">
        <v>383</v>
      </c>
      <c r="C607" s="43" t="s">
        <v>202</v>
      </c>
      <c r="D607" s="43" t="s">
        <v>414</v>
      </c>
      <c r="E607" s="43" t="s">
        <v>359</v>
      </c>
      <c r="F607" s="7">
        <f>'Прил.№5 ведомств.'!G334</f>
        <v>177.3</v>
      </c>
    </row>
    <row r="608" spans="1:6" ht="94.5">
      <c r="A608" s="31" t="s">
        <v>728</v>
      </c>
      <c r="B608" s="43" t="s">
        <v>383</v>
      </c>
      <c r="C608" s="43" t="s">
        <v>202</v>
      </c>
      <c r="D608" s="43" t="s">
        <v>416</v>
      </c>
      <c r="E608" s="43"/>
      <c r="F608" s="7">
        <f>F609</f>
        <v>263.3</v>
      </c>
    </row>
    <row r="609" spans="1:6" ht="47.25">
      <c r="A609" s="31" t="s">
        <v>356</v>
      </c>
      <c r="B609" s="43" t="s">
        <v>383</v>
      </c>
      <c r="C609" s="43" t="s">
        <v>202</v>
      </c>
      <c r="D609" s="43" t="s">
        <v>416</v>
      </c>
      <c r="E609" s="43" t="s">
        <v>357</v>
      </c>
      <c r="F609" s="7">
        <f>F610</f>
        <v>263.3</v>
      </c>
    </row>
    <row r="610" spans="1:6" ht="15.75">
      <c r="A610" s="31" t="s">
        <v>358</v>
      </c>
      <c r="B610" s="43" t="s">
        <v>383</v>
      </c>
      <c r="C610" s="43" t="s">
        <v>202</v>
      </c>
      <c r="D610" s="43" t="s">
        <v>416</v>
      </c>
      <c r="E610" s="43" t="s">
        <v>359</v>
      </c>
      <c r="F610" s="7">
        <f>'Прил.№5 ведомств.'!G337</f>
        <v>263.3</v>
      </c>
    </row>
    <row r="611" spans="1:6" ht="94.5">
      <c r="A611" s="33" t="s">
        <v>377</v>
      </c>
      <c r="B611" s="43" t="s">
        <v>383</v>
      </c>
      <c r="C611" s="43" t="s">
        <v>202</v>
      </c>
      <c r="D611" s="21" t="s">
        <v>378</v>
      </c>
      <c r="E611" s="43"/>
      <c r="F611" s="7">
        <f>F612</f>
        <v>1693.3000000000002</v>
      </c>
    </row>
    <row r="612" spans="1:6" ht="47.25">
      <c r="A612" s="31" t="s">
        <v>356</v>
      </c>
      <c r="B612" s="43" t="s">
        <v>383</v>
      </c>
      <c r="C612" s="43" t="s">
        <v>202</v>
      </c>
      <c r="D612" s="21" t="s">
        <v>378</v>
      </c>
      <c r="E612" s="43" t="s">
        <v>357</v>
      </c>
      <c r="F612" s="7">
        <f>F613</f>
        <v>1693.3000000000002</v>
      </c>
    </row>
    <row r="613" spans="1:6" ht="15.75">
      <c r="A613" s="31" t="s">
        <v>358</v>
      </c>
      <c r="B613" s="43" t="s">
        <v>383</v>
      </c>
      <c r="C613" s="43" t="s">
        <v>202</v>
      </c>
      <c r="D613" s="21" t="s">
        <v>378</v>
      </c>
      <c r="E613" s="43" t="s">
        <v>359</v>
      </c>
      <c r="F613" s="7">
        <f>'Прил.№5 ведомств.'!G338</f>
        <v>1693.3000000000002</v>
      </c>
    </row>
    <row r="614" spans="1:6" ht="15.75">
      <c r="A614" s="33" t="s">
        <v>823</v>
      </c>
      <c r="B614" s="43" t="s">
        <v>383</v>
      </c>
      <c r="C614" s="43" t="s">
        <v>202</v>
      </c>
      <c r="D614" s="21" t="s">
        <v>824</v>
      </c>
      <c r="E614" s="43"/>
      <c r="F614" s="7">
        <f>F615</f>
        <v>4</v>
      </c>
    </row>
    <row r="615" spans="1:6" ht="47.25">
      <c r="A615" s="26" t="s">
        <v>356</v>
      </c>
      <c r="B615" s="43" t="s">
        <v>383</v>
      </c>
      <c r="C615" s="43" t="s">
        <v>202</v>
      </c>
      <c r="D615" s="21" t="s">
        <v>824</v>
      </c>
      <c r="E615" s="43" t="s">
        <v>357</v>
      </c>
      <c r="F615" s="7">
        <f>F616</f>
        <v>4</v>
      </c>
    </row>
    <row r="616" spans="1:6" ht="15.75">
      <c r="A616" s="26" t="s">
        <v>358</v>
      </c>
      <c r="B616" s="43" t="s">
        <v>383</v>
      </c>
      <c r="C616" s="43" t="s">
        <v>202</v>
      </c>
      <c r="D616" s="21" t="s">
        <v>824</v>
      </c>
      <c r="E616" s="43" t="s">
        <v>359</v>
      </c>
      <c r="F616" s="7">
        <f>'Прил.№5 ведомств.'!G343</f>
        <v>4</v>
      </c>
    </row>
    <row r="617" spans="1:6" ht="31.5">
      <c r="A617" s="44" t="s">
        <v>417</v>
      </c>
      <c r="B617" s="8" t="s">
        <v>383</v>
      </c>
      <c r="C617" s="8" t="s">
        <v>234</v>
      </c>
      <c r="D617" s="8"/>
      <c r="E617" s="8"/>
      <c r="F617" s="4">
        <f>F628+F618</f>
        <v>17245.699999999997</v>
      </c>
    </row>
    <row r="618" spans="1:6" ht="47.25">
      <c r="A618" s="26" t="s">
        <v>418</v>
      </c>
      <c r="B618" s="43" t="s">
        <v>383</v>
      </c>
      <c r="C618" s="43" t="s">
        <v>234</v>
      </c>
      <c r="D618" s="21" t="s">
        <v>419</v>
      </c>
      <c r="E618" s="21"/>
      <c r="F618" s="7">
        <f>F619+F622+F625</f>
        <v>75</v>
      </c>
    </row>
    <row r="619" spans="1:6" ht="31.5" hidden="1">
      <c r="A619" s="26" t="s">
        <v>420</v>
      </c>
      <c r="B619" s="43" t="s">
        <v>383</v>
      </c>
      <c r="C619" s="43" t="s">
        <v>234</v>
      </c>
      <c r="D619" s="21" t="s">
        <v>421</v>
      </c>
      <c r="E619" s="21"/>
      <c r="F619" s="7">
        <f>F620</f>
        <v>0</v>
      </c>
    </row>
    <row r="620" spans="1:6" ht="31.5" hidden="1">
      <c r="A620" s="26" t="s">
        <v>215</v>
      </c>
      <c r="B620" s="43" t="s">
        <v>383</v>
      </c>
      <c r="C620" s="43" t="s">
        <v>234</v>
      </c>
      <c r="D620" s="21" t="s">
        <v>421</v>
      </c>
      <c r="E620" s="21" t="s">
        <v>216</v>
      </c>
      <c r="F620" s="7">
        <f>F621</f>
        <v>0</v>
      </c>
    </row>
    <row r="621" spans="1:6" ht="47.25" hidden="1">
      <c r="A621" s="26" t="s">
        <v>217</v>
      </c>
      <c r="B621" s="43" t="s">
        <v>383</v>
      </c>
      <c r="C621" s="43" t="s">
        <v>234</v>
      </c>
      <c r="D621" s="21" t="s">
        <v>421</v>
      </c>
      <c r="E621" s="21" t="s">
        <v>218</v>
      </c>
      <c r="F621" s="7">
        <f>'Прил.№5 ведомств.'!G348</f>
        <v>0</v>
      </c>
    </row>
    <row r="622" spans="1:6" ht="31.5">
      <c r="A622" s="26" t="s">
        <v>422</v>
      </c>
      <c r="B622" s="43" t="s">
        <v>383</v>
      </c>
      <c r="C622" s="43" t="s">
        <v>234</v>
      </c>
      <c r="D622" s="21" t="s">
        <v>423</v>
      </c>
      <c r="E622" s="21"/>
      <c r="F622" s="7">
        <f>F623</f>
        <v>20</v>
      </c>
    </row>
    <row r="623" spans="1:6" ht="31.5">
      <c r="A623" s="26" t="s">
        <v>215</v>
      </c>
      <c r="B623" s="43" t="s">
        <v>383</v>
      </c>
      <c r="C623" s="43" t="s">
        <v>234</v>
      </c>
      <c r="D623" s="21" t="s">
        <v>423</v>
      </c>
      <c r="E623" s="21" t="s">
        <v>216</v>
      </c>
      <c r="F623" s="7">
        <f>F624</f>
        <v>20</v>
      </c>
    </row>
    <row r="624" spans="1:6" ht="47.25">
      <c r="A624" s="26" t="s">
        <v>217</v>
      </c>
      <c r="B624" s="43" t="s">
        <v>383</v>
      </c>
      <c r="C624" s="43" t="s">
        <v>234</v>
      </c>
      <c r="D624" s="21" t="s">
        <v>423</v>
      </c>
      <c r="E624" s="21" t="s">
        <v>218</v>
      </c>
      <c r="F624" s="7">
        <f>'Прил.№5 ведомств.'!G351</f>
        <v>20</v>
      </c>
    </row>
    <row r="625" spans="1:6" ht="32.25" customHeight="1">
      <c r="A625" s="26" t="s">
        <v>813</v>
      </c>
      <c r="B625" s="43" t="s">
        <v>383</v>
      </c>
      <c r="C625" s="43" t="s">
        <v>234</v>
      </c>
      <c r="D625" s="21" t="s">
        <v>814</v>
      </c>
      <c r="E625" s="21"/>
      <c r="F625" s="7">
        <f>F626</f>
        <v>55</v>
      </c>
    </row>
    <row r="626" spans="1:6" ht="31.5">
      <c r="A626" s="26" t="s">
        <v>215</v>
      </c>
      <c r="B626" s="43" t="s">
        <v>383</v>
      </c>
      <c r="C626" s="43" t="s">
        <v>234</v>
      </c>
      <c r="D626" s="21" t="s">
        <v>814</v>
      </c>
      <c r="E626" s="21" t="s">
        <v>212</v>
      </c>
      <c r="F626" s="7">
        <f>F627</f>
        <v>55</v>
      </c>
    </row>
    <row r="627" spans="1:6" ht="47.25">
      <c r="A627" s="26" t="s">
        <v>217</v>
      </c>
      <c r="B627" s="43" t="s">
        <v>383</v>
      </c>
      <c r="C627" s="43" t="s">
        <v>234</v>
      </c>
      <c r="D627" s="21" t="s">
        <v>814</v>
      </c>
      <c r="E627" s="21" t="s">
        <v>214</v>
      </c>
      <c r="F627" s="7">
        <f>'Прил.№5 ведомств.'!G354</f>
        <v>55</v>
      </c>
    </row>
    <row r="628" spans="1:6" ht="15.75">
      <c r="A628" s="31" t="s">
        <v>205</v>
      </c>
      <c r="B628" s="43" t="s">
        <v>383</v>
      </c>
      <c r="C628" s="43" t="s">
        <v>234</v>
      </c>
      <c r="D628" s="43" t="s">
        <v>206</v>
      </c>
      <c r="E628" s="43"/>
      <c r="F628" s="7">
        <f>F635+F629</f>
        <v>17170.699999999997</v>
      </c>
    </row>
    <row r="629" spans="1:6" ht="31.5">
      <c r="A629" s="31" t="s">
        <v>207</v>
      </c>
      <c r="B629" s="43" t="s">
        <v>383</v>
      </c>
      <c r="C629" s="43" t="s">
        <v>234</v>
      </c>
      <c r="D629" s="43" t="s">
        <v>208</v>
      </c>
      <c r="E629" s="43"/>
      <c r="F629" s="7">
        <f>F630</f>
        <v>6754.9</v>
      </c>
    </row>
    <row r="630" spans="1:6" ht="47.25">
      <c r="A630" s="31" t="s">
        <v>209</v>
      </c>
      <c r="B630" s="43" t="s">
        <v>383</v>
      </c>
      <c r="C630" s="43" t="s">
        <v>234</v>
      </c>
      <c r="D630" s="43" t="s">
        <v>210</v>
      </c>
      <c r="E630" s="43"/>
      <c r="F630" s="7">
        <f>F631+F633</f>
        <v>6754.9</v>
      </c>
    </row>
    <row r="631" spans="1:6" ht="78.75">
      <c r="A631" s="31" t="s">
        <v>211</v>
      </c>
      <c r="B631" s="43" t="s">
        <v>383</v>
      </c>
      <c r="C631" s="43" t="s">
        <v>234</v>
      </c>
      <c r="D631" s="43" t="s">
        <v>210</v>
      </c>
      <c r="E631" s="43" t="s">
        <v>212</v>
      </c>
      <c r="F631" s="63">
        <f>F632</f>
        <v>6754.9</v>
      </c>
    </row>
    <row r="632" spans="1:6" ht="31.5">
      <c r="A632" s="31" t="s">
        <v>213</v>
      </c>
      <c r="B632" s="43" t="s">
        <v>383</v>
      </c>
      <c r="C632" s="43" t="s">
        <v>234</v>
      </c>
      <c r="D632" s="43" t="s">
        <v>210</v>
      </c>
      <c r="E632" s="43" t="s">
        <v>214</v>
      </c>
      <c r="F632" s="63">
        <f>'Прил.№5 ведомств.'!G359</f>
        <v>6754.9</v>
      </c>
    </row>
    <row r="633" spans="1:6" ht="31.5" hidden="1">
      <c r="A633" s="31" t="s">
        <v>215</v>
      </c>
      <c r="B633" s="43" t="s">
        <v>383</v>
      </c>
      <c r="C633" s="43" t="s">
        <v>234</v>
      </c>
      <c r="D633" s="43" t="s">
        <v>210</v>
      </c>
      <c r="E633" s="43" t="s">
        <v>216</v>
      </c>
      <c r="F633" s="63">
        <f>F634</f>
        <v>0</v>
      </c>
    </row>
    <row r="634" spans="1:6" ht="47.25" hidden="1">
      <c r="A634" s="31" t="s">
        <v>217</v>
      </c>
      <c r="B634" s="43" t="s">
        <v>383</v>
      </c>
      <c r="C634" s="43" t="s">
        <v>234</v>
      </c>
      <c r="D634" s="43" t="s">
        <v>210</v>
      </c>
      <c r="E634" s="43" t="s">
        <v>218</v>
      </c>
      <c r="F634" s="63"/>
    </row>
    <row r="635" spans="1:6" ht="15.75">
      <c r="A635" s="31" t="s">
        <v>225</v>
      </c>
      <c r="B635" s="43" t="s">
        <v>383</v>
      </c>
      <c r="C635" s="43" t="s">
        <v>234</v>
      </c>
      <c r="D635" s="43" t="s">
        <v>226</v>
      </c>
      <c r="E635" s="43"/>
      <c r="F635" s="7">
        <f>F636</f>
        <v>10415.799999999999</v>
      </c>
    </row>
    <row r="636" spans="1:6" ht="31.5">
      <c r="A636" s="26" t="s">
        <v>424</v>
      </c>
      <c r="B636" s="43" t="s">
        <v>383</v>
      </c>
      <c r="C636" s="43" t="s">
        <v>234</v>
      </c>
      <c r="D636" s="43" t="s">
        <v>425</v>
      </c>
      <c r="E636" s="43"/>
      <c r="F636" s="7">
        <f>F637+F639+F641</f>
        <v>10415.799999999999</v>
      </c>
    </row>
    <row r="637" spans="1:6" ht="78.75">
      <c r="A637" s="31" t="s">
        <v>211</v>
      </c>
      <c r="B637" s="43" t="s">
        <v>383</v>
      </c>
      <c r="C637" s="43" t="s">
        <v>234</v>
      </c>
      <c r="D637" s="43" t="s">
        <v>425</v>
      </c>
      <c r="E637" s="43" t="s">
        <v>212</v>
      </c>
      <c r="F637" s="63">
        <f>F638</f>
        <v>8596.2999999999993</v>
      </c>
    </row>
    <row r="638" spans="1:6" ht="31.5">
      <c r="A638" s="49" t="s">
        <v>426</v>
      </c>
      <c r="B638" s="43" t="s">
        <v>383</v>
      </c>
      <c r="C638" s="43" t="s">
        <v>234</v>
      </c>
      <c r="D638" s="43" t="s">
        <v>425</v>
      </c>
      <c r="E638" s="43" t="s">
        <v>293</v>
      </c>
      <c r="F638" s="63">
        <f>'Прил.№5 ведомств.'!G365</f>
        <v>8596.2999999999993</v>
      </c>
    </row>
    <row r="639" spans="1:6" ht="31.5">
      <c r="A639" s="31" t="s">
        <v>215</v>
      </c>
      <c r="B639" s="43" t="s">
        <v>383</v>
      </c>
      <c r="C639" s="43" t="s">
        <v>234</v>
      </c>
      <c r="D639" s="43" t="s">
        <v>425</v>
      </c>
      <c r="E639" s="43" t="s">
        <v>216</v>
      </c>
      <c r="F639" s="63">
        <f>F640</f>
        <v>1799.5</v>
      </c>
    </row>
    <row r="640" spans="1:6" ht="47.25">
      <c r="A640" s="31" t="s">
        <v>217</v>
      </c>
      <c r="B640" s="43" t="s">
        <v>383</v>
      </c>
      <c r="C640" s="43" t="s">
        <v>234</v>
      </c>
      <c r="D640" s="43" t="s">
        <v>425</v>
      </c>
      <c r="E640" s="43" t="s">
        <v>218</v>
      </c>
      <c r="F640" s="63">
        <f>'Прил.№5 ведомств.'!G367</f>
        <v>1799.5</v>
      </c>
    </row>
    <row r="641" spans="1:6" ht="15.75">
      <c r="A641" s="31" t="s">
        <v>219</v>
      </c>
      <c r="B641" s="43" t="s">
        <v>383</v>
      </c>
      <c r="C641" s="43" t="s">
        <v>234</v>
      </c>
      <c r="D641" s="43" t="s">
        <v>425</v>
      </c>
      <c r="E641" s="43" t="s">
        <v>229</v>
      </c>
      <c r="F641" s="63">
        <f>F642</f>
        <v>20</v>
      </c>
    </row>
    <row r="642" spans="1:6" ht="15.75">
      <c r="A642" s="31" t="s">
        <v>656</v>
      </c>
      <c r="B642" s="43" t="s">
        <v>383</v>
      </c>
      <c r="C642" s="43" t="s">
        <v>234</v>
      </c>
      <c r="D642" s="43" t="s">
        <v>425</v>
      </c>
      <c r="E642" s="43" t="s">
        <v>222</v>
      </c>
      <c r="F642" s="63">
        <f>'Прил.№5 ведомств.'!G369</f>
        <v>20</v>
      </c>
    </row>
    <row r="643" spans="1:6" ht="15.75">
      <c r="A643" s="44" t="s">
        <v>327</v>
      </c>
      <c r="B643" s="8" t="s">
        <v>328</v>
      </c>
      <c r="C643" s="8"/>
      <c r="D643" s="8"/>
      <c r="E643" s="8"/>
      <c r="F643" s="4">
        <f>F644+F650+F734+F729</f>
        <v>16460</v>
      </c>
    </row>
    <row r="644" spans="1:6" ht="15.75">
      <c r="A644" s="44" t="s">
        <v>329</v>
      </c>
      <c r="B644" s="8" t="s">
        <v>328</v>
      </c>
      <c r="C644" s="8" t="s">
        <v>202</v>
      </c>
      <c r="D644" s="8"/>
      <c r="E644" s="8"/>
      <c r="F644" s="4">
        <f>F646</f>
        <v>9066.4</v>
      </c>
    </row>
    <row r="645" spans="1:6" ht="15.75">
      <c r="A645" s="31" t="s">
        <v>205</v>
      </c>
      <c r="B645" s="43" t="s">
        <v>328</v>
      </c>
      <c r="C645" s="43" t="s">
        <v>202</v>
      </c>
      <c r="D645" s="43" t="s">
        <v>206</v>
      </c>
      <c r="E645" s="43"/>
      <c r="F645" s="7">
        <f>F646</f>
        <v>9066.4</v>
      </c>
    </row>
    <row r="646" spans="1:6" ht="15.75">
      <c r="A646" s="31" t="s">
        <v>225</v>
      </c>
      <c r="B646" s="43" t="s">
        <v>328</v>
      </c>
      <c r="C646" s="43" t="s">
        <v>202</v>
      </c>
      <c r="D646" s="43" t="s">
        <v>226</v>
      </c>
      <c r="E646" s="43"/>
      <c r="F646" s="7">
        <f>F647</f>
        <v>9066.4</v>
      </c>
    </row>
    <row r="647" spans="1:6" ht="15.75">
      <c r="A647" s="31" t="s">
        <v>330</v>
      </c>
      <c r="B647" s="43" t="s">
        <v>328</v>
      </c>
      <c r="C647" s="43" t="s">
        <v>202</v>
      </c>
      <c r="D647" s="43" t="s">
        <v>331</v>
      </c>
      <c r="E647" s="43"/>
      <c r="F647" s="7">
        <f>F648</f>
        <v>9066.4</v>
      </c>
    </row>
    <row r="648" spans="1:6" ht="31.5">
      <c r="A648" s="31" t="s">
        <v>332</v>
      </c>
      <c r="B648" s="43" t="s">
        <v>328</v>
      </c>
      <c r="C648" s="43" t="s">
        <v>202</v>
      </c>
      <c r="D648" s="43" t="s">
        <v>331</v>
      </c>
      <c r="E648" s="43" t="s">
        <v>333</v>
      </c>
      <c r="F648" s="7">
        <f>F649</f>
        <v>9066.4</v>
      </c>
    </row>
    <row r="649" spans="1:6" ht="31.5">
      <c r="A649" s="31" t="s">
        <v>334</v>
      </c>
      <c r="B649" s="43" t="s">
        <v>328</v>
      </c>
      <c r="C649" s="43" t="s">
        <v>202</v>
      </c>
      <c r="D649" s="43" t="s">
        <v>331</v>
      </c>
      <c r="E649" s="43" t="s">
        <v>335</v>
      </c>
      <c r="F649" s="63">
        <f>'Прил.№5 ведомств.'!G194</f>
        <v>9066.4</v>
      </c>
    </row>
    <row r="650" spans="1:6" ht="15.75">
      <c r="A650" s="44" t="s">
        <v>336</v>
      </c>
      <c r="B650" s="8" t="s">
        <v>328</v>
      </c>
      <c r="C650" s="8" t="s">
        <v>299</v>
      </c>
      <c r="D650" s="8"/>
      <c r="E650" s="8"/>
      <c r="F650" s="4">
        <f>F651+F706+F702</f>
        <v>4158</v>
      </c>
    </row>
    <row r="651" spans="1:6" ht="47.25">
      <c r="A651" s="31" t="s">
        <v>427</v>
      </c>
      <c r="B651" s="43" t="s">
        <v>328</v>
      </c>
      <c r="C651" s="43" t="s">
        <v>299</v>
      </c>
      <c r="D651" s="43" t="s">
        <v>428</v>
      </c>
      <c r="E651" s="43"/>
      <c r="F651" s="7">
        <f>F652+F661+F665+F669+F675+F679+F683+F698</f>
        <v>3648</v>
      </c>
    </row>
    <row r="652" spans="1:6" ht="31.5">
      <c r="A652" s="31" t="s">
        <v>429</v>
      </c>
      <c r="B652" s="43" t="s">
        <v>328</v>
      </c>
      <c r="C652" s="43" t="s">
        <v>299</v>
      </c>
      <c r="D652" s="43" t="s">
        <v>430</v>
      </c>
      <c r="E652" s="43"/>
      <c r="F652" s="7">
        <f>F653+F658</f>
        <v>935</v>
      </c>
    </row>
    <row r="653" spans="1:6" ht="31.5">
      <c r="A653" s="31" t="s">
        <v>241</v>
      </c>
      <c r="B653" s="43" t="s">
        <v>328</v>
      </c>
      <c r="C653" s="43" t="s">
        <v>299</v>
      </c>
      <c r="D653" s="43" t="s">
        <v>431</v>
      </c>
      <c r="E653" s="43"/>
      <c r="F653" s="7">
        <f>F654</f>
        <v>666.4</v>
      </c>
    </row>
    <row r="654" spans="1:6" ht="31.5">
      <c r="A654" s="31" t="s">
        <v>215</v>
      </c>
      <c r="B654" s="43" t="s">
        <v>328</v>
      </c>
      <c r="C654" s="43" t="s">
        <v>299</v>
      </c>
      <c r="D654" s="43" t="s">
        <v>431</v>
      </c>
      <c r="E654" s="43" t="s">
        <v>216</v>
      </c>
      <c r="F654" s="7">
        <f>F655</f>
        <v>666.4</v>
      </c>
    </row>
    <row r="655" spans="1:6" ht="47.25">
      <c r="A655" s="31" t="s">
        <v>217</v>
      </c>
      <c r="B655" s="43" t="s">
        <v>328</v>
      </c>
      <c r="C655" s="43" t="s">
        <v>299</v>
      </c>
      <c r="D655" s="43" t="s">
        <v>431</v>
      </c>
      <c r="E655" s="43" t="s">
        <v>218</v>
      </c>
      <c r="F655" s="7">
        <f>'Прил.№5 ведомств.'!G375</f>
        <v>666.4</v>
      </c>
    </row>
    <row r="656" spans="1:6" ht="31.5" hidden="1">
      <c r="A656" s="31" t="s">
        <v>332</v>
      </c>
      <c r="B656" s="43" t="s">
        <v>328</v>
      </c>
      <c r="C656" s="43" t="s">
        <v>299</v>
      </c>
      <c r="D656" s="43" t="s">
        <v>431</v>
      </c>
      <c r="E656" s="43" t="s">
        <v>333</v>
      </c>
      <c r="F656" s="7">
        <f>F657</f>
        <v>0</v>
      </c>
    </row>
    <row r="657" spans="1:6" ht="31.5" hidden="1">
      <c r="A657" s="31" t="s">
        <v>432</v>
      </c>
      <c r="B657" s="43" t="s">
        <v>328</v>
      </c>
      <c r="C657" s="43" t="s">
        <v>299</v>
      </c>
      <c r="D657" s="43" t="s">
        <v>431</v>
      </c>
      <c r="E657" s="43" t="s">
        <v>433</v>
      </c>
      <c r="F657" s="7">
        <v>0</v>
      </c>
    </row>
    <row r="658" spans="1:6" ht="31.5">
      <c r="A658" s="26" t="s">
        <v>434</v>
      </c>
      <c r="B658" s="43" t="s">
        <v>328</v>
      </c>
      <c r="C658" s="43" t="s">
        <v>299</v>
      </c>
      <c r="D658" s="21" t="s">
        <v>435</v>
      </c>
      <c r="E658" s="43"/>
      <c r="F658" s="7">
        <f>F659</f>
        <v>268.60000000000002</v>
      </c>
    </row>
    <row r="659" spans="1:6" ht="47.25">
      <c r="A659" s="26" t="s">
        <v>356</v>
      </c>
      <c r="B659" s="43" t="s">
        <v>328</v>
      </c>
      <c r="C659" s="43" t="s">
        <v>299</v>
      </c>
      <c r="D659" s="21" t="s">
        <v>435</v>
      </c>
      <c r="E659" s="43" t="s">
        <v>357</v>
      </c>
      <c r="F659" s="7">
        <f>F660</f>
        <v>268.60000000000002</v>
      </c>
    </row>
    <row r="660" spans="1:6" ht="15.75">
      <c r="A660" s="26" t="s">
        <v>358</v>
      </c>
      <c r="B660" s="43" t="s">
        <v>328</v>
      </c>
      <c r="C660" s="43" t="s">
        <v>299</v>
      </c>
      <c r="D660" s="21" t="s">
        <v>435</v>
      </c>
      <c r="E660" s="43" t="s">
        <v>359</v>
      </c>
      <c r="F660" s="7">
        <f>'Прил.№5 ведомств.'!G380</f>
        <v>268.60000000000002</v>
      </c>
    </row>
    <row r="661" spans="1:6" ht="31.5">
      <c r="A661" s="31" t="s">
        <v>436</v>
      </c>
      <c r="B661" s="43" t="s">
        <v>328</v>
      </c>
      <c r="C661" s="43" t="s">
        <v>299</v>
      </c>
      <c r="D661" s="43" t="s">
        <v>437</v>
      </c>
      <c r="E661" s="43"/>
      <c r="F661" s="7">
        <f>F662</f>
        <v>63</v>
      </c>
    </row>
    <row r="662" spans="1:6" ht="31.5">
      <c r="A662" s="26" t="s">
        <v>729</v>
      </c>
      <c r="B662" s="43" t="s">
        <v>328</v>
      </c>
      <c r="C662" s="43" t="s">
        <v>299</v>
      </c>
      <c r="D662" s="21" t="s">
        <v>730</v>
      </c>
      <c r="E662" s="43"/>
      <c r="F662" s="7">
        <f>F663</f>
        <v>63</v>
      </c>
    </row>
    <row r="663" spans="1:6" ht="31.5">
      <c r="A663" s="31" t="s">
        <v>332</v>
      </c>
      <c r="B663" s="43" t="s">
        <v>328</v>
      </c>
      <c r="C663" s="43" t="s">
        <v>299</v>
      </c>
      <c r="D663" s="21" t="s">
        <v>730</v>
      </c>
      <c r="E663" s="43" t="s">
        <v>333</v>
      </c>
      <c r="F663" s="7">
        <f>F664</f>
        <v>63</v>
      </c>
    </row>
    <row r="664" spans="1:6" ht="31.5">
      <c r="A664" s="31" t="s">
        <v>334</v>
      </c>
      <c r="B664" s="43" t="s">
        <v>328</v>
      </c>
      <c r="C664" s="43" t="s">
        <v>299</v>
      </c>
      <c r="D664" s="21" t="s">
        <v>730</v>
      </c>
      <c r="E664" s="43" t="s">
        <v>335</v>
      </c>
      <c r="F664" s="7">
        <f>'Прил.№5 ведомств.'!G384</f>
        <v>63</v>
      </c>
    </row>
    <row r="665" spans="1:6" ht="31.5">
      <c r="A665" s="31" t="s">
        <v>439</v>
      </c>
      <c r="B665" s="6">
        <v>10</v>
      </c>
      <c r="C665" s="43" t="s">
        <v>299</v>
      </c>
      <c r="D665" s="43" t="s">
        <v>440</v>
      </c>
      <c r="E665" s="43"/>
      <c r="F665" s="7">
        <f>F667</f>
        <v>420</v>
      </c>
    </row>
    <row r="666" spans="1:6" ht="31.5">
      <c r="A666" s="31" t="s">
        <v>241</v>
      </c>
      <c r="B666" s="43" t="s">
        <v>328</v>
      </c>
      <c r="C666" s="43" t="s">
        <v>299</v>
      </c>
      <c r="D666" s="43" t="s">
        <v>441</v>
      </c>
      <c r="E666" s="43"/>
      <c r="F666" s="7">
        <f>F667</f>
        <v>420</v>
      </c>
    </row>
    <row r="667" spans="1:6" ht="31.5">
      <c r="A667" s="31" t="s">
        <v>332</v>
      </c>
      <c r="B667" s="43" t="s">
        <v>328</v>
      </c>
      <c r="C667" s="43" t="s">
        <v>299</v>
      </c>
      <c r="D667" s="43" t="s">
        <v>441</v>
      </c>
      <c r="E667" s="43" t="s">
        <v>333</v>
      </c>
      <c r="F667" s="7">
        <f>F668</f>
        <v>420</v>
      </c>
    </row>
    <row r="668" spans="1:6" ht="31.5">
      <c r="A668" s="31" t="s">
        <v>432</v>
      </c>
      <c r="B668" s="43" t="s">
        <v>328</v>
      </c>
      <c r="C668" s="43" t="s">
        <v>299</v>
      </c>
      <c r="D668" s="43" t="s">
        <v>441</v>
      </c>
      <c r="E668" s="43" t="s">
        <v>433</v>
      </c>
      <c r="F668" s="7">
        <f>'Прил.№5 ведомств.'!G388</f>
        <v>420</v>
      </c>
    </row>
    <row r="669" spans="1:6" ht="15.75">
      <c r="A669" s="31" t="s">
        <v>442</v>
      </c>
      <c r="B669" s="6">
        <v>10</v>
      </c>
      <c r="C669" s="43" t="s">
        <v>299</v>
      </c>
      <c r="D669" s="43" t="s">
        <v>443</v>
      </c>
      <c r="E669" s="43"/>
      <c r="F669" s="7">
        <f>F670</f>
        <v>1550</v>
      </c>
    </row>
    <row r="670" spans="1:6" ht="31.5">
      <c r="A670" s="31" t="s">
        <v>241</v>
      </c>
      <c r="B670" s="43" t="s">
        <v>328</v>
      </c>
      <c r="C670" s="43" t="s">
        <v>299</v>
      </c>
      <c r="D670" s="43" t="s">
        <v>444</v>
      </c>
      <c r="E670" s="43"/>
      <c r="F670" s="7">
        <f>F671+F673</f>
        <v>1550</v>
      </c>
    </row>
    <row r="671" spans="1:6" ht="31.5">
      <c r="A671" s="31" t="s">
        <v>215</v>
      </c>
      <c r="B671" s="43" t="s">
        <v>328</v>
      </c>
      <c r="C671" s="43" t="s">
        <v>299</v>
      </c>
      <c r="D671" s="43" t="s">
        <v>444</v>
      </c>
      <c r="E671" s="43" t="s">
        <v>216</v>
      </c>
      <c r="F671" s="7">
        <f>F672</f>
        <v>502</v>
      </c>
    </row>
    <row r="672" spans="1:6" ht="47.25">
      <c r="A672" s="31" t="s">
        <v>217</v>
      </c>
      <c r="B672" s="43" t="s">
        <v>328</v>
      </c>
      <c r="C672" s="43" t="s">
        <v>299</v>
      </c>
      <c r="D672" s="43" t="s">
        <v>444</v>
      </c>
      <c r="E672" s="43" t="s">
        <v>218</v>
      </c>
      <c r="F672" s="7">
        <f>'Прил.№5 ведомств.'!G392</f>
        <v>502</v>
      </c>
    </row>
    <row r="673" spans="1:6" ht="31.5">
      <c r="A673" s="31" t="s">
        <v>332</v>
      </c>
      <c r="B673" s="43" t="s">
        <v>328</v>
      </c>
      <c r="C673" s="43" t="s">
        <v>299</v>
      </c>
      <c r="D673" s="43" t="s">
        <v>444</v>
      </c>
      <c r="E673" s="43" t="s">
        <v>333</v>
      </c>
      <c r="F673" s="7">
        <f>F674</f>
        <v>1048</v>
      </c>
    </row>
    <row r="674" spans="1:6" ht="31.5">
      <c r="A674" s="31" t="s">
        <v>432</v>
      </c>
      <c r="B674" s="43" t="s">
        <v>328</v>
      </c>
      <c r="C674" s="43" t="s">
        <v>299</v>
      </c>
      <c r="D674" s="43" t="s">
        <v>444</v>
      </c>
      <c r="E674" s="43" t="s">
        <v>433</v>
      </c>
      <c r="F674" s="7">
        <f>'Прил.№5 ведомств.'!G394</f>
        <v>1048</v>
      </c>
    </row>
    <row r="675" spans="1:6" ht="31.5">
      <c r="A675" s="31" t="s">
        <v>445</v>
      </c>
      <c r="B675" s="43" t="s">
        <v>328</v>
      </c>
      <c r="C675" s="43" t="s">
        <v>299</v>
      </c>
      <c r="D675" s="43" t="s">
        <v>446</v>
      </c>
      <c r="E675" s="43"/>
      <c r="F675" s="7">
        <f>F676</f>
        <v>335</v>
      </c>
    </row>
    <row r="676" spans="1:6" ht="31.5">
      <c r="A676" s="31" t="s">
        <v>241</v>
      </c>
      <c r="B676" s="43" t="s">
        <v>328</v>
      </c>
      <c r="C676" s="43" t="s">
        <v>299</v>
      </c>
      <c r="D676" s="43" t="s">
        <v>447</v>
      </c>
      <c r="E676" s="43"/>
      <c r="F676" s="7">
        <f>F677</f>
        <v>335</v>
      </c>
    </row>
    <row r="677" spans="1:6" ht="31.5">
      <c r="A677" s="31" t="s">
        <v>332</v>
      </c>
      <c r="B677" s="43" t="s">
        <v>328</v>
      </c>
      <c r="C677" s="43" t="s">
        <v>299</v>
      </c>
      <c r="D677" s="43" t="s">
        <v>447</v>
      </c>
      <c r="E677" s="43" t="s">
        <v>333</v>
      </c>
      <c r="F677" s="7">
        <f>F678</f>
        <v>335</v>
      </c>
    </row>
    <row r="678" spans="1:6" ht="31.5">
      <c r="A678" s="31" t="s">
        <v>432</v>
      </c>
      <c r="B678" s="43" t="s">
        <v>328</v>
      </c>
      <c r="C678" s="43" t="s">
        <v>299</v>
      </c>
      <c r="D678" s="43" t="s">
        <v>447</v>
      </c>
      <c r="E678" s="43" t="s">
        <v>433</v>
      </c>
      <c r="F678" s="7">
        <f>'Прил.№5 ведомств.'!G398</f>
        <v>335</v>
      </c>
    </row>
    <row r="679" spans="1:6" ht="47.25">
      <c r="A679" s="31" t="s">
        <v>448</v>
      </c>
      <c r="B679" s="43" t="s">
        <v>328</v>
      </c>
      <c r="C679" s="43" t="s">
        <v>299</v>
      </c>
      <c r="D679" s="43" t="s">
        <v>449</v>
      </c>
      <c r="E679" s="43"/>
      <c r="F679" s="7">
        <f>F680</f>
        <v>210</v>
      </c>
    </row>
    <row r="680" spans="1:6" ht="31.5">
      <c r="A680" s="31" t="s">
        <v>241</v>
      </c>
      <c r="B680" s="43" t="s">
        <v>328</v>
      </c>
      <c r="C680" s="43" t="s">
        <v>299</v>
      </c>
      <c r="D680" s="43" t="s">
        <v>450</v>
      </c>
      <c r="E680" s="43"/>
      <c r="F680" s="7">
        <f>F681</f>
        <v>210</v>
      </c>
    </row>
    <row r="681" spans="1:6" ht="31.5">
      <c r="A681" s="31" t="s">
        <v>215</v>
      </c>
      <c r="B681" s="43" t="s">
        <v>328</v>
      </c>
      <c r="C681" s="43" t="s">
        <v>299</v>
      </c>
      <c r="D681" s="43" t="s">
        <v>450</v>
      </c>
      <c r="E681" s="43" t="s">
        <v>216</v>
      </c>
      <c r="F681" s="7">
        <f>F682</f>
        <v>210</v>
      </c>
    </row>
    <row r="682" spans="1:6" ht="47.25">
      <c r="A682" s="31" t="s">
        <v>217</v>
      </c>
      <c r="B682" s="43" t="s">
        <v>328</v>
      </c>
      <c r="C682" s="43" t="s">
        <v>299</v>
      </c>
      <c r="D682" s="43" t="s">
        <v>450</v>
      </c>
      <c r="E682" s="43" t="s">
        <v>218</v>
      </c>
      <c r="F682" s="7">
        <f>'Прил.№5 ведомств.'!G402</f>
        <v>210</v>
      </c>
    </row>
    <row r="683" spans="1:6" ht="47.25">
      <c r="A683" s="31" t="s">
        <v>451</v>
      </c>
      <c r="B683" s="43" t="s">
        <v>328</v>
      </c>
      <c r="C683" s="43" t="s">
        <v>299</v>
      </c>
      <c r="D683" s="43" t="s">
        <v>452</v>
      </c>
      <c r="E683" s="43"/>
      <c r="F683" s="7">
        <f>F684+F689+F692+F695</f>
        <v>30</v>
      </c>
    </row>
    <row r="684" spans="1:6" ht="31.5">
      <c r="A684" s="31" t="s">
        <v>241</v>
      </c>
      <c r="B684" s="43" t="s">
        <v>328</v>
      </c>
      <c r="C684" s="43" t="s">
        <v>299</v>
      </c>
      <c r="D684" s="43" t="s">
        <v>454</v>
      </c>
      <c r="E684" s="43"/>
      <c r="F684" s="7">
        <f>F687+F685</f>
        <v>20</v>
      </c>
    </row>
    <row r="685" spans="1:6" ht="31.5" hidden="1">
      <c r="A685" s="31" t="s">
        <v>215</v>
      </c>
      <c r="B685" s="43" t="s">
        <v>328</v>
      </c>
      <c r="C685" s="43" t="s">
        <v>299</v>
      </c>
      <c r="D685" s="43" t="s">
        <v>454</v>
      </c>
      <c r="E685" s="43" t="s">
        <v>216</v>
      </c>
      <c r="F685" s="7">
        <f>F686</f>
        <v>0</v>
      </c>
    </row>
    <row r="686" spans="1:6" ht="47.25" hidden="1">
      <c r="A686" s="31" t="s">
        <v>217</v>
      </c>
      <c r="B686" s="43" t="s">
        <v>328</v>
      </c>
      <c r="C686" s="43" t="s">
        <v>299</v>
      </c>
      <c r="D686" s="43" t="s">
        <v>454</v>
      </c>
      <c r="E686" s="43" t="s">
        <v>218</v>
      </c>
      <c r="F686" s="7"/>
    </row>
    <row r="687" spans="1:6" ht="47.25">
      <c r="A687" s="26" t="s">
        <v>356</v>
      </c>
      <c r="B687" s="43" t="s">
        <v>328</v>
      </c>
      <c r="C687" s="43" t="s">
        <v>299</v>
      </c>
      <c r="D687" s="43" t="s">
        <v>454</v>
      </c>
      <c r="E687" s="43" t="s">
        <v>357</v>
      </c>
      <c r="F687" s="7">
        <f>F688</f>
        <v>20</v>
      </c>
    </row>
    <row r="688" spans="1:6" ht="63">
      <c r="A688" s="42" t="s">
        <v>455</v>
      </c>
      <c r="B688" s="43" t="s">
        <v>328</v>
      </c>
      <c r="C688" s="43" t="s">
        <v>299</v>
      </c>
      <c r="D688" s="43" t="s">
        <v>454</v>
      </c>
      <c r="E688" s="43" t="s">
        <v>456</v>
      </c>
      <c r="F688" s="7">
        <f>'Прил.№5 ведомств.'!G406</f>
        <v>20</v>
      </c>
    </row>
    <row r="689" spans="1:6" ht="110.25" hidden="1">
      <c r="A689" s="26" t="s">
        <v>457</v>
      </c>
      <c r="B689" s="21" t="s">
        <v>328</v>
      </c>
      <c r="C689" s="21" t="s">
        <v>299</v>
      </c>
      <c r="D689" s="21" t="s">
        <v>458</v>
      </c>
      <c r="E689" s="43"/>
      <c r="F689" s="7">
        <f>F690</f>
        <v>0</v>
      </c>
    </row>
    <row r="690" spans="1:6" ht="15.75" hidden="1">
      <c r="A690" s="26" t="s">
        <v>219</v>
      </c>
      <c r="B690" s="21" t="s">
        <v>328</v>
      </c>
      <c r="C690" s="21" t="s">
        <v>299</v>
      </c>
      <c r="D690" s="21" t="s">
        <v>458</v>
      </c>
      <c r="E690" s="43" t="s">
        <v>229</v>
      </c>
      <c r="F690" s="7">
        <f>F691</f>
        <v>0</v>
      </c>
    </row>
    <row r="691" spans="1:6" ht="47.25" hidden="1">
      <c r="A691" s="26" t="s">
        <v>268</v>
      </c>
      <c r="B691" s="21" t="s">
        <v>328</v>
      </c>
      <c r="C691" s="21" t="s">
        <v>299</v>
      </c>
      <c r="D691" s="21" t="s">
        <v>458</v>
      </c>
      <c r="E691" s="43" t="s">
        <v>244</v>
      </c>
      <c r="F691" s="7"/>
    </row>
    <row r="692" spans="1:6" ht="47.25">
      <c r="A692" s="26" t="s">
        <v>459</v>
      </c>
      <c r="B692" s="21" t="s">
        <v>328</v>
      </c>
      <c r="C692" s="21" t="s">
        <v>299</v>
      </c>
      <c r="D692" s="21" t="s">
        <v>460</v>
      </c>
      <c r="E692" s="43"/>
      <c r="F692" s="7">
        <f>F693</f>
        <v>10</v>
      </c>
    </row>
    <row r="693" spans="1:6" ht="31.5">
      <c r="A693" s="26" t="s">
        <v>332</v>
      </c>
      <c r="B693" s="21" t="s">
        <v>328</v>
      </c>
      <c r="C693" s="21" t="s">
        <v>299</v>
      </c>
      <c r="D693" s="21" t="s">
        <v>460</v>
      </c>
      <c r="E693" s="43" t="s">
        <v>333</v>
      </c>
      <c r="F693" s="7">
        <f>F694</f>
        <v>10</v>
      </c>
    </row>
    <row r="694" spans="1:6" ht="31.5">
      <c r="A694" s="26" t="s">
        <v>334</v>
      </c>
      <c r="B694" s="21" t="s">
        <v>328</v>
      </c>
      <c r="C694" s="21" t="s">
        <v>299</v>
      </c>
      <c r="D694" s="21" t="s">
        <v>460</v>
      </c>
      <c r="E694" s="43" t="s">
        <v>335</v>
      </c>
      <c r="F694" s="7">
        <v>10</v>
      </c>
    </row>
    <row r="695" spans="1:6" ht="31.5" hidden="1">
      <c r="A695" s="31" t="s">
        <v>461</v>
      </c>
      <c r="B695" s="43" t="s">
        <v>328</v>
      </c>
      <c r="C695" s="43" t="s">
        <v>299</v>
      </c>
      <c r="D695" s="21" t="s">
        <v>462</v>
      </c>
      <c r="E695" s="43"/>
      <c r="F695" s="7">
        <f>F696</f>
        <v>0</v>
      </c>
    </row>
    <row r="696" spans="1:6" ht="31.5" hidden="1">
      <c r="A696" s="31" t="s">
        <v>215</v>
      </c>
      <c r="B696" s="43" t="s">
        <v>328</v>
      </c>
      <c r="C696" s="43" t="s">
        <v>299</v>
      </c>
      <c r="D696" s="21" t="s">
        <v>462</v>
      </c>
      <c r="E696" s="43" t="s">
        <v>216</v>
      </c>
      <c r="F696" s="7">
        <f>F697</f>
        <v>0</v>
      </c>
    </row>
    <row r="697" spans="1:6" ht="47.25" hidden="1">
      <c r="A697" s="31" t="s">
        <v>217</v>
      </c>
      <c r="B697" s="43" t="s">
        <v>328</v>
      </c>
      <c r="C697" s="43" t="s">
        <v>299</v>
      </c>
      <c r="D697" s="21" t="s">
        <v>462</v>
      </c>
      <c r="E697" s="43" t="s">
        <v>218</v>
      </c>
      <c r="F697" s="7">
        <f>4.5-4.5</f>
        <v>0</v>
      </c>
    </row>
    <row r="698" spans="1:6" ht="94.5">
      <c r="A698" s="31" t="s">
        <v>464</v>
      </c>
      <c r="B698" s="43" t="s">
        <v>328</v>
      </c>
      <c r="C698" s="43" t="s">
        <v>299</v>
      </c>
      <c r="D698" s="43" t="s">
        <v>465</v>
      </c>
      <c r="E698" s="43"/>
      <c r="F698" s="7">
        <f>F699</f>
        <v>105</v>
      </c>
    </row>
    <row r="699" spans="1:6" ht="31.5">
      <c r="A699" s="31" t="s">
        <v>241</v>
      </c>
      <c r="B699" s="43" t="s">
        <v>328</v>
      </c>
      <c r="C699" s="43" t="s">
        <v>299</v>
      </c>
      <c r="D699" s="43" t="s">
        <v>466</v>
      </c>
      <c r="E699" s="43"/>
      <c r="F699" s="7">
        <f>F700</f>
        <v>105</v>
      </c>
    </row>
    <row r="700" spans="1:6" ht="31.5">
      <c r="A700" s="31" t="s">
        <v>215</v>
      </c>
      <c r="B700" s="43" t="s">
        <v>328</v>
      </c>
      <c r="C700" s="43" t="s">
        <v>299</v>
      </c>
      <c r="D700" s="43" t="s">
        <v>466</v>
      </c>
      <c r="E700" s="43" t="s">
        <v>216</v>
      </c>
      <c r="F700" s="7">
        <f>F701</f>
        <v>105</v>
      </c>
    </row>
    <row r="701" spans="1:6" ht="47.25">
      <c r="A701" s="31" t="s">
        <v>217</v>
      </c>
      <c r="B701" s="43" t="s">
        <v>328</v>
      </c>
      <c r="C701" s="43" t="s">
        <v>299</v>
      </c>
      <c r="D701" s="43" t="s">
        <v>466</v>
      </c>
      <c r="E701" s="43" t="s">
        <v>218</v>
      </c>
      <c r="F701" s="7">
        <f>'Прил.№5 ведомств.'!G424</f>
        <v>105</v>
      </c>
    </row>
    <row r="702" spans="1:6" ht="78.75">
      <c r="A702" s="26" t="s">
        <v>337</v>
      </c>
      <c r="B702" s="43" t="s">
        <v>328</v>
      </c>
      <c r="C702" s="43" t="s">
        <v>299</v>
      </c>
      <c r="D702" s="21" t="s">
        <v>338</v>
      </c>
      <c r="E702" s="21"/>
      <c r="F702" s="7">
        <f>F703</f>
        <v>10</v>
      </c>
    </row>
    <row r="703" spans="1:6" ht="31.5">
      <c r="A703" s="26" t="s">
        <v>241</v>
      </c>
      <c r="B703" s="43" t="s">
        <v>328</v>
      </c>
      <c r="C703" s="43" t="s">
        <v>299</v>
      </c>
      <c r="D703" s="21" t="s">
        <v>339</v>
      </c>
      <c r="E703" s="21"/>
      <c r="F703" s="7">
        <f>F704</f>
        <v>10</v>
      </c>
    </row>
    <row r="704" spans="1:6" ht="31.5">
      <c r="A704" s="26" t="s">
        <v>332</v>
      </c>
      <c r="B704" s="43" t="s">
        <v>328</v>
      </c>
      <c r="C704" s="43" t="s">
        <v>299</v>
      </c>
      <c r="D704" s="21" t="s">
        <v>339</v>
      </c>
      <c r="E704" s="21" t="s">
        <v>333</v>
      </c>
      <c r="F704" s="7">
        <f>F705</f>
        <v>10</v>
      </c>
    </row>
    <row r="705" spans="1:6" ht="31.5">
      <c r="A705" s="26" t="s">
        <v>334</v>
      </c>
      <c r="B705" s="43" t="s">
        <v>328</v>
      </c>
      <c r="C705" s="43" t="s">
        <v>299</v>
      </c>
      <c r="D705" s="21" t="s">
        <v>339</v>
      </c>
      <c r="E705" s="21" t="s">
        <v>335</v>
      </c>
      <c r="F705" s="7">
        <v>10</v>
      </c>
    </row>
    <row r="706" spans="1:6" ht="15.75">
      <c r="A706" s="31" t="s">
        <v>205</v>
      </c>
      <c r="B706" s="43" t="s">
        <v>328</v>
      </c>
      <c r="C706" s="43" t="s">
        <v>299</v>
      </c>
      <c r="D706" s="43" t="s">
        <v>206</v>
      </c>
      <c r="E706" s="43"/>
      <c r="F706" s="7">
        <f>F725+F707</f>
        <v>500</v>
      </c>
    </row>
    <row r="707" spans="1:6" ht="31.5">
      <c r="A707" s="31" t="s">
        <v>269</v>
      </c>
      <c r="B707" s="43" t="s">
        <v>328</v>
      </c>
      <c r="C707" s="43" t="s">
        <v>299</v>
      </c>
      <c r="D707" s="43" t="s">
        <v>270</v>
      </c>
      <c r="E707" s="43"/>
      <c r="F707" s="7">
        <f>F714+F717</f>
        <v>500</v>
      </c>
    </row>
    <row r="708" spans="1:6" ht="15.75" hidden="1">
      <c r="A708" s="26" t="s">
        <v>467</v>
      </c>
      <c r="B708" s="43" t="s">
        <v>328</v>
      </c>
      <c r="C708" s="43" t="s">
        <v>299</v>
      </c>
      <c r="D708" s="43" t="s">
        <v>468</v>
      </c>
      <c r="E708" s="43"/>
      <c r="F708" s="7">
        <f>F709</f>
        <v>0</v>
      </c>
    </row>
    <row r="709" spans="1:6" ht="31.5" hidden="1">
      <c r="A709" s="31" t="s">
        <v>332</v>
      </c>
      <c r="B709" s="43" t="s">
        <v>328</v>
      </c>
      <c r="C709" s="43" t="s">
        <v>299</v>
      </c>
      <c r="D709" s="43" t="s">
        <v>468</v>
      </c>
      <c r="E709" s="43" t="s">
        <v>333</v>
      </c>
      <c r="F709" s="7">
        <f>F710</f>
        <v>0</v>
      </c>
    </row>
    <row r="710" spans="1:6" ht="31.5" hidden="1">
      <c r="A710" s="31" t="s">
        <v>334</v>
      </c>
      <c r="B710" s="43" t="s">
        <v>328</v>
      </c>
      <c r="C710" s="43" t="s">
        <v>299</v>
      </c>
      <c r="D710" s="43" t="s">
        <v>468</v>
      </c>
      <c r="E710" s="43" t="s">
        <v>335</v>
      </c>
      <c r="F710" s="7"/>
    </row>
    <row r="711" spans="1:6" ht="110.25" hidden="1">
      <c r="A711" s="70" t="s">
        <v>469</v>
      </c>
      <c r="B711" s="43" t="s">
        <v>328</v>
      </c>
      <c r="C711" s="43" t="s">
        <v>299</v>
      </c>
      <c r="D711" s="43" t="s">
        <v>470</v>
      </c>
      <c r="E711" s="43"/>
      <c r="F711" s="7">
        <f>F712</f>
        <v>0</v>
      </c>
    </row>
    <row r="712" spans="1:6" ht="15.75" hidden="1">
      <c r="A712" s="31" t="s">
        <v>219</v>
      </c>
      <c r="B712" s="43" t="s">
        <v>328</v>
      </c>
      <c r="C712" s="43" t="s">
        <v>299</v>
      </c>
      <c r="D712" s="43" t="s">
        <v>470</v>
      </c>
      <c r="E712" s="43" t="s">
        <v>229</v>
      </c>
      <c r="F712" s="7">
        <f>F713</f>
        <v>0</v>
      </c>
    </row>
    <row r="713" spans="1:6" ht="47.25" hidden="1">
      <c r="A713" s="31" t="s">
        <v>268</v>
      </c>
      <c r="B713" s="43" t="s">
        <v>328</v>
      </c>
      <c r="C713" s="43" t="s">
        <v>299</v>
      </c>
      <c r="D713" s="43" t="s">
        <v>470</v>
      </c>
      <c r="E713" s="43" t="s">
        <v>244</v>
      </c>
      <c r="F713" s="7"/>
    </row>
    <row r="714" spans="1:6" ht="47.25">
      <c r="A714" s="26" t="s">
        <v>340</v>
      </c>
      <c r="B714" s="43" t="s">
        <v>328</v>
      </c>
      <c r="C714" s="43" t="s">
        <v>299</v>
      </c>
      <c r="D714" s="43" t="s">
        <v>341</v>
      </c>
      <c r="E714" s="43"/>
      <c r="F714" s="7">
        <f>F715</f>
        <v>0</v>
      </c>
    </row>
    <row r="715" spans="1:6" ht="31.5">
      <c r="A715" s="31" t="s">
        <v>332</v>
      </c>
      <c r="B715" s="43" t="s">
        <v>328</v>
      </c>
      <c r="C715" s="43" t="s">
        <v>299</v>
      </c>
      <c r="D715" s="43" t="s">
        <v>341</v>
      </c>
      <c r="E715" s="43" t="s">
        <v>333</v>
      </c>
      <c r="F715" s="7">
        <f>F716</f>
        <v>0</v>
      </c>
    </row>
    <row r="716" spans="1:6" ht="31.5">
      <c r="A716" s="31" t="s">
        <v>334</v>
      </c>
      <c r="B716" s="43" t="s">
        <v>328</v>
      </c>
      <c r="C716" s="43" t="s">
        <v>299</v>
      </c>
      <c r="D716" s="43" t="s">
        <v>341</v>
      </c>
      <c r="E716" s="43" t="s">
        <v>335</v>
      </c>
      <c r="F716" s="7">
        <f>'Прил.№5 ведомств.'!G204</f>
        <v>0</v>
      </c>
    </row>
    <row r="717" spans="1:6" ht="47.25">
      <c r="A717" s="26" t="s">
        <v>459</v>
      </c>
      <c r="B717" s="43" t="s">
        <v>328</v>
      </c>
      <c r="C717" s="43" t="s">
        <v>299</v>
      </c>
      <c r="D717" s="21" t="s">
        <v>471</v>
      </c>
      <c r="E717" s="43"/>
      <c r="F717" s="7">
        <f>F718</f>
        <v>500</v>
      </c>
    </row>
    <row r="718" spans="1:6" ht="31.5">
      <c r="A718" s="26" t="s">
        <v>332</v>
      </c>
      <c r="B718" s="43" t="s">
        <v>328</v>
      </c>
      <c r="C718" s="43" t="s">
        <v>299</v>
      </c>
      <c r="D718" s="21" t="s">
        <v>471</v>
      </c>
      <c r="E718" s="43" t="s">
        <v>333</v>
      </c>
      <c r="F718" s="7">
        <f>F719</f>
        <v>500</v>
      </c>
    </row>
    <row r="719" spans="1:6" ht="31.5">
      <c r="A719" s="26" t="s">
        <v>334</v>
      </c>
      <c r="B719" s="43" t="s">
        <v>328</v>
      </c>
      <c r="C719" s="43" t="s">
        <v>299</v>
      </c>
      <c r="D719" s="21" t="s">
        <v>471</v>
      </c>
      <c r="E719" s="43" t="s">
        <v>335</v>
      </c>
      <c r="F719" s="7">
        <f>'Прил.№5 ведомств.'!G435</f>
        <v>500</v>
      </c>
    </row>
    <row r="720" spans="1:6" ht="15.75" hidden="1">
      <c r="A720" s="26" t="s">
        <v>467</v>
      </c>
      <c r="B720" s="43" t="s">
        <v>328</v>
      </c>
      <c r="C720" s="43" t="s">
        <v>299</v>
      </c>
      <c r="D720" s="43" t="s">
        <v>468</v>
      </c>
      <c r="E720" s="43"/>
      <c r="F720" s="7">
        <f>F721</f>
        <v>0</v>
      </c>
    </row>
    <row r="721" spans="1:6" ht="31.5" hidden="1">
      <c r="A721" s="31" t="s">
        <v>332</v>
      </c>
      <c r="B721" s="43" t="s">
        <v>328</v>
      </c>
      <c r="C721" s="43" t="s">
        <v>299</v>
      </c>
      <c r="D721" s="43" t="s">
        <v>468</v>
      </c>
      <c r="E721" s="43" t="s">
        <v>333</v>
      </c>
      <c r="F721" s="7">
        <f>F722+F724</f>
        <v>0</v>
      </c>
    </row>
    <row r="722" spans="1:6" ht="31.5" hidden="1">
      <c r="A722" s="31" t="s">
        <v>432</v>
      </c>
      <c r="B722" s="43" t="s">
        <v>328</v>
      </c>
      <c r="C722" s="43" t="s">
        <v>299</v>
      </c>
      <c r="D722" s="43" t="s">
        <v>468</v>
      </c>
      <c r="E722" s="43" t="s">
        <v>433</v>
      </c>
      <c r="F722" s="7"/>
    </row>
    <row r="723" spans="1:6" ht="47.25" hidden="1">
      <c r="A723" s="31" t="s">
        <v>731</v>
      </c>
      <c r="B723" s="43" t="s">
        <v>328</v>
      </c>
      <c r="C723" s="43" t="s">
        <v>299</v>
      </c>
      <c r="D723" s="43" t="s">
        <v>468</v>
      </c>
      <c r="E723" s="43" t="s">
        <v>732</v>
      </c>
      <c r="F723" s="7"/>
    </row>
    <row r="724" spans="1:6" ht="31.5" hidden="1">
      <c r="A724" s="31" t="s">
        <v>334</v>
      </c>
      <c r="B724" s="43" t="s">
        <v>328</v>
      </c>
      <c r="C724" s="43" t="s">
        <v>299</v>
      </c>
      <c r="D724" s="43" t="s">
        <v>468</v>
      </c>
      <c r="E724" s="43" t="s">
        <v>335</v>
      </c>
      <c r="F724" s="7"/>
    </row>
    <row r="725" spans="1:6" ht="15.75" hidden="1">
      <c r="A725" s="31" t="s">
        <v>225</v>
      </c>
      <c r="B725" s="43" t="s">
        <v>328</v>
      </c>
      <c r="C725" s="43" t="s">
        <v>299</v>
      </c>
      <c r="D725" s="43" t="s">
        <v>226</v>
      </c>
      <c r="E725" s="43"/>
      <c r="F725" s="7">
        <f>F726</f>
        <v>0</v>
      </c>
    </row>
    <row r="726" spans="1:6" ht="15.75" hidden="1">
      <c r="A726" s="31" t="s">
        <v>285</v>
      </c>
      <c r="B726" s="43" t="s">
        <v>328</v>
      </c>
      <c r="C726" s="43" t="s">
        <v>299</v>
      </c>
      <c r="D726" s="43" t="s">
        <v>286</v>
      </c>
      <c r="E726" s="43"/>
      <c r="F726" s="7">
        <f>F727</f>
        <v>0</v>
      </c>
    </row>
    <row r="727" spans="1:6" ht="31.5" hidden="1">
      <c r="A727" s="31" t="s">
        <v>332</v>
      </c>
      <c r="B727" s="43" t="s">
        <v>328</v>
      </c>
      <c r="C727" s="43" t="s">
        <v>299</v>
      </c>
      <c r="D727" s="43" t="s">
        <v>286</v>
      </c>
      <c r="E727" s="43" t="s">
        <v>333</v>
      </c>
      <c r="F727" s="7">
        <f>F728</f>
        <v>0</v>
      </c>
    </row>
    <row r="728" spans="1:6" ht="31.5" hidden="1">
      <c r="A728" s="31" t="s">
        <v>432</v>
      </c>
      <c r="B728" s="43" t="s">
        <v>328</v>
      </c>
      <c r="C728" s="43" t="s">
        <v>299</v>
      </c>
      <c r="D728" s="43" t="s">
        <v>286</v>
      </c>
      <c r="E728" s="43" t="s">
        <v>433</v>
      </c>
      <c r="F728" s="7"/>
    </row>
    <row r="729" spans="1:6" ht="15.75" hidden="1">
      <c r="A729" s="44" t="s">
        <v>487</v>
      </c>
      <c r="B729" s="8" t="s">
        <v>328</v>
      </c>
      <c r="C729" s="8" t="s">
        <v>234</v>
      </c>
      <c r="D729" s="8"/>
      <c r="E729" s="8"/>
      <c r="F729" s="4">
        <f>F730</f>
        <v>0</v>
      </c>
    </row>
    <row r="730" spans="1:6" ht="31.5" hidden="1">
      <c r="A730" s="31" t="s">
        <v>269</v>
      </c>
      <c r="B730" s="43" t="s">
        <v>328</v>
      </c>
      <c r="C730" s="43" t="s">
        <v>234</v>
      </c>
      <c r="D730" s="43" t="s">
        <v>270</v>
      </c>
      <c r="E730" s="43"/>
      <c r="F730" s="7">
        <f>F731</f>
        <v>0</v>
      </c>
    </row>
    <row r="731" spans="1:6" ht="31.5" hidden="1">
      <c r="A731" s="48" t="s">
        <v>488</v>
      </c>
      <c r="B731" s="43" t="s">
        <v>328</v>
      </c>
      <c r="C731" s="43" t="s">
        <v>234</v>
      </c>
      <c r="D731" s="21" t="s">
        <v>489</v>
      </c>
      <c r="E731" s="43"/>
      <c r="F731" s="7">
        <f>F732</f>
        <v>0</v>
      </c>
    </row>
    <row r="732" spans="1:6" ht="31.5" hidden="1">
      <c r="A732" s="31" t="s">
        <v>215</v>
      </c>
      <c r="B732" s="43" t="s">
        <v>328</v>
      </c>
      <c r="C732" s="43" t="s">
        <v>234</v>
      </c>
      <c r="D732" s="21" t="s">
        <v>489</v>
      </c>
      <c r="E732" s="43" t="s">
        <v>216</v>
      </c>
      <c r="F732" s="7">
        <f>F733</f>
        <v>0</v>
      </c>
    </row>
    <row r="733" spans="1:6" ht="47.25" hidden="1">
      <c r="A733" s="31" t="s">
        <v>217</v>
      </c>
      <c r="B733" s="43" t="s">
        <v>328</v>
      </c>
      <c r="C733" s="43" t="s">
        <v>234</v>
      </c>
      <c r="D733" s="21" t="s">
        <v>489</v>
      </c>
      <c r="E733" s="43" t="s">
        <v>218</v>
      </c>
      <c r="F733" s="7">
        <v>0</v>
      </c>
    </row>
    <row r="734" spans="1:6" ht="31.5">
      <c r="A734" s="44" t="s">
        <v>342</v>
      </c>
      <c r="B734" s="8" t="s">
        <v>328</v>
      </c>
      <c r="C734" s="8" t="s">
        <v>204</v>
      </c>
      <c r="D734" s="8"/>
      <c r="E734" s="8"/>
      <c r="F734" s="4">
        <f>F735</f>
        <v>3235.6000000000004</v>
      </c>
    </row>
    <row r="735" spans="1:6" ht="15.75">
      <c r="A735" s="31" t="s">
        <v>205</v>
      </c>
      <c r="B735" s="43" t="s">
        <v>328</v>
      </c>
      <c r="C735" s="43" t="s">
        <v>204</v>
      </c>
      <c r="D735" s="43" t="s">
        <v>206</v>
      </c>
      <c r="E735" s="43"/>
      <c r="F735" s="7">
        <f>F736+F742</f>
        <v>3235.6000000000004</v>
      </c>
    </row>
    <row r="736" spans="1:6" ht="31.5">
      <c r="A736" s="31" t="s">
        <v>269</v>
      </c>
      <c r="B736" s="43" t="s">
        <v>328</v>
      </c>
      <c r="C736" s="43" t="s">
        <v>204</v>
      </c>
      <c r="D736" s="43" t="s">
        <v>270</v>
      </c>
      <c r="E736" s="43"/>
      <c r="F736" s="7">
        <f>F737</f>
        <v>3148.5000000000005</v>
      </c>
    </row>
    <row r="737" spans="1:6" ht="47.25">
      <c r="A737" s="48" t="s">
        <v>343</v>
      </c>
      <c r="B737" s="43" t="s">
        <v>328</v>
      </c>
      <c r="C737" s="43" t="s">
        <v>204</v>
      </c>
      <c r="D737" s="43" t="s">
        <v>344</v>
      </c>
      <c r="E737" s="43"/>
      <c r="F737" s="7">
        <f>F738+F740</f>
        <v>3148.5000000000005</v>
      </c>
    </row>
    <row r="738" spans="1:6" ht="78.75">
      <c r="A738" s="31" t="s">
        <v>211</v>
      </c>
      <c r="B738" s="43" t="s">
        <v>328</v>
      </c>
      <c r="C738" s="43" t="s">
        <v>204</v>
      </c>
      <c r="D738" s="43" t="s">
        <v>344</v>
      </c>
      <c r="E738" s="43" t="s">
        <v>212</v>
      </c>
      <c r="F738" s="7">
        <f>F739</f>
        <v>2884.1000000000004</v>
      </c>
    </row>
    <row r="739" spans="1:6" ht="31.5">
      <c r="A739" s="31" t="s">
        <v>213</v>
      </c>
      <c r="B739" s="43" t="s">
        <v>328</v>
      </c>
      <c r="C739" s="43" t="s">
        <v>204</v>
      </c>
      <c r="D739" s="43" t="s">
        <v>344</v>
      </c>
      <c r="E739" s="43" t="s">
        <v>214</v>
      </c>
      <c r="F739" s="7">
        <f>'Прил.№5 ведомств.'!G210</f>
        <v>2884.1000000000004</v>
      </c>
    </row>
    <row r="740" spans="1:6" ht="31.5">
      <c r="A740" s="31" t="s">
        <v>215</v>
      </c>
      <c r="B740" s="43" t="s">
        <v>328</v>
      </c>
      <c r="C740" s="43" t="s">
        <v>204</v>
      </c>
      <c r="D740" s="43" t="s">
        <v>344</v>
      </c>
      <c r="E740" s="43" t="s">
        <v>216</v>
      </c>
      <c r="F740" s="7">
        <f>F741</f>
        <v>264.39999999999998</v>
      </c>
    </row>
    <row r="741" spans="1:6" ht="47.25">
      <c r="A741" s="31" t="s">
        <v>217</v>
      </c>
      <c r="B741" s="43" t="s">
        <v>328</v>
      </c>
      <c r="C741" s="43" t="s">
        <v>204</v>
      </c>
      <c r="D741" s="43" t="s">
        <v>344</v>
      </c>
      <c r="E741" s="43" t="s">
        <v>218</v>
      </c>
      <c r="F741" s="7">
        <f>'Прил.№5 ведомств.'!G212</f>
        <v>264.39999999999998</v>
      </c>
    </row>
    <row r="742" spans="1:6" ht="15.75">
      <c r="A742" s="31" t="s">
        <v>225</v>
      </c>
      <c r="B742" s="43" t="s">
        <v>328</v>
      </c>
      <c r="C742" s="43" t="s">
        <v>204</v>
      </c>
      <c r="D742" s="43" t="s">
        <v>226</v>
      </c>
      <c r="E742" s="43"/>
      <c r="F742" s="7">
        <f>F743</f>
        <v>87.1</v>
      </c>
    </row>
    <row r="743" spans="1:6" ht="15.75">
      <c r="A743" s="31" t="s">
        <v>660</v>
      </c>
      <c r="B743" s="43" t="s">
        <v>328</v>
      </c>
      <c r="C743" s="43" t="s">
        <v>204</v>
      </c>
      <c r="D743" s="43" t="s">
        <v>733</v>
      </c>
      <c r="E743" s="43"/>
      <c r="F743" s="7">
        <f>F744</f>
        <v>87.1</v>
      </c>
    </row>
    <row r="744" spans="1:6" ht="15.75">
      <c r="A744" s="31" t="s">
        <v>219</v>
      </c>
      <c r="B744" s="43" t="s">
        <v>328</v>
      </c>
      <c r="C744" s="43" t="s">
        <v>204</v>
      </c>
      <c r="D744" s="43" t="s">
        <v>733</v>
      </c>
      <c r="E744" s="43" t="s">
        <v>229</v>
      </c>
      <c r="F744" s="7">
        <f>F745</f>
        <v>87.1</v>
      </c>
    </row>
    <row r="745" spans="1:6" ht="47.25">
      <c r="A745" s="31" t="s">
        <v>268</v>
      </c>
      <c r="B745" s="43" t="s">
        <v>328</v>
      </c>
      <c r="C745" s="43" t="s">
        <v>204</v>
      </c>
      <c r="D745" s="43" t="s">
        <v>733</v>
      </c>
      <c r="E745" s="43" t="s">
        <v>244</v>
      </c>
      <c r="F745" s="7">
        <f>'Прил.№5 ведомств.'!G886</f>
        <v>87.1</v>
      </c>
    </row>
    <row r="746" spans="1:6" ht="15.75">
      <c r="A746" s="44" t="s">
        <v>577</v>
      </c>
      <c r="B746" s="8" t="s">
        <v>578</v>
      </c>
      <c r="C746" s="43"/>
      <c r="D746" s="43"/>
      <c r="E746" s="43"/>
      <c r="F746" s="4">
        <f>F747+F762</f>
        <v>34521.100000000006</v>
      </c>
    </row>
    <row r="747" spans="1:6" ht="15.75">
      <c r="A747" s="44" t="s">
        <v>579</v>
      </c>
      <c r="B747" s="8" t="s">
        <v>578</v>
      </c>
      <c r="C747" s="8" t="s">
        <v>202</v>
      </c>
      <c r="D747" s="43"/>
      <c r="E747" s="43"/>
      <c r="F747" s="4">
        <f>F748</f>
        <v>22267.4</v>
      </c>
    </row>
    <row r="748" spans="1:6" ht="47.25">
      <c r="A748" s="31" t="s">
        <v>568</v>
      </c>
      <c r="B748" s="43" t="s">
        <v>578</v>
      </c>
      <c r="C748" s="43" t="s">
        <v>202</v>
      </c>
      <c r="D748" s="43" t="s">
        <v>569</v>
      </c>
      <c r="E748" s="43"/>
      <c r="F748" s="7">
        <f>F749</f>
        <v>22267.4</v>
      </c>
    </row>
    <row r="749" spans="1:6" ht="47.25">
      <c r="A749" s="48" t="s">
        <v>580</v>
      </c>
      <c r="B749" s="43" t="s">
        <v>578</v>
      </c>
      <c r="C749" s="43" t="s">
        <v>734</v>
      </c>
      <c r="D749" s="43" t="s">
        <v>581</v>
      </c>
      <c r="E749" s="43"/>
      <c r="F749" s="7">
        <f>F751+F754+F757+F760</f>
        <v>22267.4</v>
      </c>
    </row>
    <row r="750" spans="1:6" ht="31.5">
      <c r="A750" s="31" t="s">
        <v>582</v>
      </c>
      <c r="B750" s="43" t="s">
        <v>578</v>
      </c>
      <c r="C750" s="43" t="s">
        <v>202</v>
      </c>
      <c r="D750" s="43" t="s">
        <v>583</v>
      </c>
      <c r="E750" s="43"/>
      <c r="F750" s="7">
        <f>F751</f>
        <v>22267.4</v>
      </c>
    </row>
    <row r="751" spans="1:6" ht="47.25">
      <c r="A751" s="31" t="s">
        <v>356</v>
      </c>
      <c r="B751" s="43" t="s">
        <v>578</v>
      </c>
      <c r="C751" s="43" t="s">
        <v>202</v>
      </c>
      <c r="D751" s="43" t="s">
        <v>583</v>
      </c>
      <c r="E751" s="43" t="s">
        <v>357</v>
      </c>
      <c r="F751" s="7">
        <f>F752</f>
        <v>22267.4</v>
      </c>
    </row>
    <row r="752" spans="1:6" ht="15.75">
      <c r="A752" s="31" t="s">
        <v>358</v>
      </c>
      <c r="B752" s="43" t="s">
        <v>578</v>
      </c>
      <c r="C752" s="43" t="s">
        <v>202</v>
      </c>
      <c r="D752" s="43" t="s">
        <v>583</v>
      </c>
      <c r="E752" s="43" t="s">
        <v>359</v>
      </c>
      <c r="F752" s="7">
        <f>'Прил.№5 ведомств.'!G695</f>
        <v>22267.4</v>
      </c>
    </row>
    <row r="753" spans="1:6" ht="31.5" hidden="1">
      <c r="A753" s="31" t="s">
        <v>362</v>
      </c>
      <c r="B753" s="43" t="s">
        <v>578</v>
      </c>
      <c r="C753" s="43" t="s">
        <v>202</v>
      </c>
      <c r="D753" s="43" t="s">
        <v>735</v>
      </c>
      <c r="E753" s="43"/>
      <c r="F753" s="7"/>
    </row>
    <row r="754" spans="1:6" ht="47.25" hidden="1">
      <c r="A754" s="31" t="s">
        <v>356</v>
      </c>
      <c r="B754" s="43" t="s">
        <v>578</v>
      </c>
      <c r="C754" s="43" t="s">
        <v>202</v>
      </c>
      <c r="D754" s="43" t="s">
        <v>735</v>
      </c>
      <c r="E754" s="43" t="s">
        <v>357</v>
      </c>
      <c r="F754" s="7"/>
    </row>
    <row r="755" spans="1:6" ht="15.75" hidden="1">
      <c r="A755" s="31" t="s">
        <v>358</v>
      </c>
      <c r="B755" s="43" t="s">
        <v>578</v>
      </c>
      <c r="C755" s="43" t="s">
        <v>202</v>
      </c>
      <c r="D755" s="43" t="s">
        <v>735</v>
      </c>
      <c r="E755" s="43" t="s">
        <v>359</v>
      </c>
      <c r="F755" s="7"/>
    </row>
    <row r="756" spans="1:6" ht="31.5" hidden="1">
      <c r="A756" s="31" t="s">
        <v>364</v>
      </c>
      <c r="B756" s="43" t="s">
        <v>578</v>
      </c>
      <c r="C756" s="43" t="s">
        <v>202</v>
      </c>
      <c r="D756" s="43" t="s">
        <v>736</v>
      </c>
      <c r="E756" s="43"/>
      <c r="F756" s="7"/>
    </row>
    <row r="757" spans="1:6" ht="47.25" hidden="1">
      <c r="A757" s="31" t="s">
        <v>356</v>
      </c>
      <c r="B757" s="43" t="s">
        <v>578</v>
      </c>
      <c r="C757" s="43" t="s">
        <v>202</v>
      </c>
      <c r="D757" s="43" t="s">
        <v>736</v>
      </c>
      <c r="E757" s="43" t="s">
        <v>357</v>
      </c>
      <c r="F757" s="7"/>
    </row>
    <row r="758" spans="1:6" ht="15.75" hidden="1">
      <c r="A758" s="31" t="s">
        <v>358</v>
      </c>
      <c r="B758" s="43" t="s">
        <v>578</v>
      </c>
      <c r="C758" s="43" t="s">
        <v>202</v>
      </c>
      <c r="D758" s="43" t="s">
        <v>736</v>
      </c>
      <c r="E758" s="43" t="s">
        <v>359</v>
      </c>
      <c r="F758" s="7"/>
    </row>
    <row r="759" spans="1:6" ht="31.5" hidden="1">
      <c r="A759" s="31" t="s">
        <v>368</v>
      </c>
      <c r="B759" s="43" t="s">
        <v>578</v>
      </c>
      <c r="C759" s="43" t="s">
        <v>202</v>
      </c>
      <c r="D759" s="43" t="s">
        <v>737</v>
      </c>
      <c r="E759" s="43"/>
      <c r="F759" s="7"/>
    </row>
    <row r="760" spans="1:6" ht="47.25" hidden="1">
      <c r="A760" s="31" t="s">
        <v>356</v>
      </c>
      <c r="B760" s="43" t="s">
        <v>578</v>
      </c>
      <c r="C760" s="43" t="s">
        <v>202</v>
      </c>
      <c r="D760" s="43" t="s">
        <v>737</v>
      </c>
      <c r="E760" s="43" t="s">
        <v>357</v>
      </c>
      <c r="F760" s="7"/>
    </row>
    <row r="761" spans="1:6" ht="15.75" hidden="1">
      <c r="A761" s="31" t="s">
        <v>358</v>
      </c>
      <c r="B761" s="43" t="s">
        <v>578</v>
      </c>
      <c r="C761" s="43" t="s">
        <v>202</v>
      </c>
      <c r="D761" s="43" t="s">
        <v>737</v>
      </c>
      <c r="E761" s="43" t="s">
        <v>359</v>
      </c>
      <c r="F761" s="7"/>
    </row>
    <row r="762" spans="1:6" ht="31.5">
      <c r="A762" s="44" t="s">
        <v>587</v>
      </c>
      <c r="B762" s="8" t="s">
        <v>578</v>
      </c>
      <c r="C762" s="8" t="s">
        <v>318</v>
      </c>
      <c r="D762" s="8"/>
      <c r="E762" s="8"/>
      <c r="F762" s="4">
        <f>F770+F763</f>
        <v>12253.7</v>
      </c>
    </row>
    <row r="763" spans="1:6" ht="47.25">
      <c r="A763" s="31" t="s">
        <v>568</v>
      </c>
      <c r="B763" s="43" t="s">
        <v>578</v>
      </c>
      <c r="C763" s="43" t="s">
        <v>318</v>
      </c>
      <c r="D763" s="43" t="s">
        <v>569</v>
      </c>
      <c r="E763" s="43"/>
      <c r="F763" s="7">
        <f>F764</f>
        <v>3047</v>
      </c>
    </row>
    <row r="764" spans="1:6" ht="47.25">
      <c r="A764" s="48" t="s">
        <v>588</v>
      </c>
      <c r="B764" s="43" t="s">
        <v>578</v>
      </c>
      <c r="C764" s="43" t="s">
        <v>318</v>
      </c>
      <c r="D764" s="43" t="s">
        <v>589</v>
      </c>
      <c r="E764" s="8"/>
      <c r="F764" s="7">
        <f>F765</f>
        <v>3047</v>
      </c>
    </row>
    <row r="765" spans="1:6" ht="31.5">
      <c r="A765" s="31" t="s">
        <v>241</v>
      </c>
      <c r="B765" s="43" t="s">
        <v>578</v>
      </c>
      <c r="C765" s="43" t="s">
        <v>318</v>
      </c>
      <c r="D765" s="43" t="s">
        <v>590</v>
      </c>
      <c r="E765" s="8"/>
      <c r="F765" s="7">
        <f>F768+F766</f>
        <v>3047</v>
      </c>
    </row>
    <row r="766" spans="1:6" ht="78.75">
      <c r="A766" s="26" t="s">
        <v>211</v>
      </c>
      <c r="B766" s="43" t="s">
        <v>578</v>
      </c>
      <c r="C766" s="43" t="s">
        <v>318</v>
      </c>
      <c r="D766" s="43" t="s">
        <v>590</v>
      </c>
      <c r="E766" s="43" t="s">
        <v>212</v>
      </c>
      <c r="F766" s="7">
        <f>F767</f>
        <v>2111</v>
      </c>
    </row>
    <row r="767" spans="1:6" ht="31.5">
      <c r="A767" s="26" t="s">
        <v>213</v>
      </c>
      <c r="B767" s="43" t="s">
        <v>578</v>
      </c>
      <c r="C767" s="43" t="s">
        <v>318</v>
      </c>
      <c r="D767" s="43" t="s">
        <v>590</v>
      </c>
      <c r="E767" s="43" t="s">
        <v>214</v>
      </c>
      <c r="F767" s="7">
        <f>'Прил.№5 ведомств.'!G710</f>
        <v>2111</v>
      </c>
    </row>
    <row r="768" spans="1:6" ht="31.5">
      <c r="A768" s="31" t="s">
        <v>215</v>
      </c>
      <c r="B768" s="43" t="s">
        <v>578</v>
      </c>
      <c r="C768" s="43" t="s">
        <v>318</v>
      </c>
      <c r="D768" s="43" t="s">
        <v>590</v>
      </c>
      <c r="E768" s="43" t="s">
        <v>216</v>
      </c>
      <c r="F768" s="7">
        <f>F769</f>
        <v>936</v>
      </c>
    </row>
    <row r="769" spans="1:6" ht="47.25">
      <c r="A769" s="31" t="s">
        <v>217</v>
      </c>
      <c r="B769" s="43" t="s">
        <v>578</v>
      </c>
      <c r="C769" s="43" t="s">
        <v>318</v>
      </c>
      <c r="D769" s="43" t="s">
        <v>590</v>
      </c>
      <c r="E769" s="43" t="s">
        <v>218</v>
      </c>
      <c r="F769" s="7">
        <f>'Прил.№5 ведомств.'!G712</f>
        <v>936</v>
      </c>
    </row>
    <row r="770" spans="1:6" ht="15.75">
      <c r="A770" s="31" t="s">
        <v>205</v>
      </c>
      <c r="B770" s="43" t="s">
        <v>578</v>
      </c>
      <c r="C770" s="43" t="s">
        <v>318</v>
      </c>
      <c r="D770" s="43" t="s">
        <v>206</v>
      </c>
      <c r="E770" s="43"/>
      <c r="F770" s="7">
        <f>F777+F771</f>
        <v>9206.7000000000007</v>
      </c>
    </row>
    <row r="771" spans="1:6" ht="31.5">
      <c r="A771" s="31" t="s">
        <v>207</v>
      </c>
      <c r="B771" s="43" t="s">
        <v>578</v>
      </c>
      <c r="C771" s="43" t="s">
        <v>318</v>
      </c>
      <c r="D771" s="43" t="s">
        <v>208</v>
      </c>
      <c r="E771" s="43"/>
      <c r="F771" s="7">
        <f>F772</f>
        <v>3599.8</v>
      </c>
    </row>
    <row r="772" spans="1:6" ht="47.25">
      <c r="A772" s="31" t="s">
        <v>209</v>
      </c>
      <c r="B772" s="43" t="s">
        <v>578</v>
      </c>
      <c r="C772" s="43" t="s">
        <v>318</v>
      </c>
      <c r="D772" s="43" t="s">
        <v>210</v>
      </c>
      <c r="E772" s="43"/>
      <c r="F772" s="7">
        <f>F773+F775</f>
        <v>3599.8</v>
      </c>
    </row>
    <row r="773" spans="1:6" ht="78.75">
      <c r="A773" s="31" t="s">
        <v>211</v>
      </c>
      <c r="B773" s="43" t="s">
        <v>578</v>
      </c>
      <c r="C773" s="43" t="s">
        <v>318</v>
      </c>
      <c r="D773" s="43" t="s">
        <v>210</v>
      </c>
      <c r="E773" s="43" t="s">
        <v>212</v>
      </c>
      <c r="F773" s="63">
        <f>F774</f>
        <v>3599.8</v>
      </c>
    </row>
    <row r="774" spans="1:6" ht="31.5">
      <c r="A774" s="31" t="s">
        <v>213</v>
      </c>
      <c r="B774" s="43" t="s">
        <v>578</v>
      </c>
      <c r="C774" s="43" t="s">
        <v>318</v>
      </c>
      <c r="D774" s="43" t="s">
        <v>210</v>
      </c>
      <c r="E774" s="43" t="s">
        <v>214</v>
      </c>
      <c r="F774" s="63">
        <f>'Прил.№5 ведомств.'!G717</f>
        <v>3599.8</v>
      </c>
    </row>
    <row r="775" spans="1:6" ht="31.5" hidden="1">
      <c r="A775" s="31" t="s">
        <v>215</v>
      </c>
      <c r="B775" s="43" t="s">
        <v>578</v>
      </c>
      <c r="C775" s="43" t="s">
        <v>318</v>
      </c>
      <c r="D775" s="43" t="s">
        <v>210</v>
      </c>
      <c r="E775" s="43" t="s">
        <v>216</v>
      </c>
      <c r="F775" s="63">
        <f>F776</f>
        <v>0</v>
      </c>
    </row>
    <row r="776" spans="1:6" ht="47.25" hidden="1">
      <c r="A776" s="31" t="s">
        <v>217</v>
      </c>
      <c r="B776" s="43" t="s">
        <v>578</v>
      </c>
      <c r="C776" s="43" t="s">
        <v>318</v>
      </c>
      <c r="D776" s="43" t="s">
        <v>210</v>
      </c>
      <c r="E776" s="43" t="s">
        <v>218</v>
      </c>
      <c r="F776" s="63"/>
    </row>
    <row r="777" spans="1:6" ht="15.75">
      <c r="A777" s="31" t="s">
        <v>225</v>
      </c>
      <c r="B777" s="43" t="s">
        <v>578</v>
      </c>
      <c r="C777" s="43" t="s">
        <v>318</v>
      </c>
      <c r="D777" s="43" t="s">
        <v>226</v>
      </c>
      <c r="E777" s="43"/>
      <c r="F777" s="7">
        <f>F778</f>
        <v>5606.9</v>
      </c>
    </row>
    <row r="778" spans="1:6" ht="31.5">
      <c r="A778" s="26" t="s">
        <v>424</v>
      </c>
      <c r="B778" s="43" t="s">
        <v>578</v>
      </c>
      <c r="C778" s="43" t="s">
        <v>318</v>
      </c>
      <c r="D778" s="43" t="s">
        <v>425</v>
      </c>
      <c r="E778" s="43"/>
      <c r="F778" s="7">
        <f>F779+F781+F783</f>
        <v>5606.9</v>
      </c>
    </row>
    <row r="779" spans="1:6" ht="78.75">
      <c r="A779" s="31" t="s">
        <v>211</v>
      </c>
      <c r="B779" s="43" t="s">
        <v>578</v>
      </c>
      <c r="C779" s="43" t="s">
        <v>318</v>
      </c>
      <c r="D779" s="43" t="s">
        <v>425</v>
      </c>
      <c r="E779" s="43" t="s">
        <v>212</v>
      </c>
      <c r="F779" s="63">
        <f>F780</f>
        <v>4240.2</v>
      </c>
    </row>
    <row r="780" spans="1:6" ht="31.5">
      <c r="A780" s="31" t="s">
        <v>426</v>
      </c>
      <c r="B780" s="43" t="s">
        <v>578</v>
      </c>
      <c r="C780" s="43" t="s">
        <v>318</v>
      </c>
      <c r="D780" s="43" t="s">
        <v>425</v>
      </c>
      <c r="E780" s="43" t="s">
        <v>293</v>
      </c>
      <c r="F780" s="63">
        <f>'Прил.№5 ведомств.'!G723</f>
        <v>4240.2</v>
      </c>
    </row>
    <row r="781" spans="1:6" ht="31.5">
      <c r="A781" s="31" t="s">
        <v>215</v>
      </c>
      <c r="B781" s="43" t="s">
        <v>578</v>
      </c>
      <c r="C781" s="43" t="s">
        <v>318</v>
      </c>
      <c r="D781" s="43" t="s">
        <v>425</v>
      </c>
      <c r="E781" s="43" t="s">
        <v>216</v>
      </c>
      <c r="F781" s="63">
        <f>F782</f>
        <v>1339.6</v>
      </c>
    </row>
    <row r="782" spans="1:6" ht="47.25">
      <c r="A782" s="31" t="s">
        <v>217</v>
      </c>
      <c r="B782" s="43" t="s">
        <v>578</v>
      </c>
      <c r="C782" s="43" t="s">
        <v>318</v>
      </c>
      <c r="D782" s="43" t="s">
        <v>425</v>
      </c>
      <c r="E782" s="43" t="s">
        <v>218</v>
      </c>
      <c r="F782" s="63">
        <f>'Прил.№5 ведомств.'!G725</f>
        <v>1339.6</v>
      </c>
    </row>
    <row r="783" spans="1:6" ht="15.75">
      <c r="A783" s="31" t="s">
        <v>219</v>
      </c>
      <c r="B783" s="43" t="s">
        <v>578</v>
      </c>
      <c r="C783" s="43" t="s">
        <v>318</v>
      </c>
      <c r="D783" s="43" t="s">
        <v>425</v>
      </c>
      <c r="E783" s="43" t="s">
        <v>229</v>
      </c>
      <c r="F783" s="7">
        <f>F784</f>
        <v>27.1</v>
      </c>
    </row>
    <row r="784" spans="1:6" ht="15.75">
      <c r="A784" s="31" t="s">
        <v>221</v>
      </c>
      <c r="B784" s="43" t="s">
        <v>578</v>
      </c>
      <c r="C784" s="43" t="s">
        <v>318</v>
      </c>
      <c r="D784" s="43" t="s">
        <v>425</v>
      </c>
      <c r="E784" s="43" t="s">
        <v>222</v>
      </c>
      <c r="F784" s="7">
        <f>'Прил.№5 ведомств.'!G727</f>
        <v>27.1</v>
      </c>
    </row>
    <row r="785" spans="1:8" ht="15.75">
      <c r="A785" s="44" t="s">
        <v>670</v>
      </c>
      <c r="B785" s="8" t="s">
        <v>322</v>
      </c>
      <c r="C785" s="43"/>
      <c r="D785" s="43"/>
      <c r="E785" s="43"/>
      <c r="F785" s="4">
        <f>F786</f>
        <v>6308.0999999999995</v>
      </c>
    </row>
    <row r="786" spans="1:8" ht="15.75">
      <c r="A786" s="44" t="s">
        <v>671</v>
      </c>
      <c r="B786" s="8" t="s">
        <v>322</v>
      </c>
      <c r="C786" s="8" t="s">
        <v>297</v>
      </c>
      <c r="D786" s="8"/>
      <c r="E786" s="8"/>
      <c r="F786" s="4">
        <f>F787</f>
        <v>6308.0999999999995</v>
      </c>
    </row>
    <row r="787" spans="1:8" ht="15.75">
      <c r="A787" s="31" t="s">
        <v>205</v>
      </c>
      <c r="B787" s="43" t="s">
        <v>322</v>
      </c>
      <c r="C787" s="43" t="s">
        <v>297</v>
      </c>
      <c r="D787" s="43" t="s">
        <v>206</v>
      </c>
      <c r="E787" s="43"/>
      <c r="F787" s="7">
        <f>F788</f>
        <v>6308.0999999999995</v>
      </c>
    </row>
    <row r="788" spans="1:8" ht="31.5">
      <c r="A788" s="31" t="s">
        <v>672</v>
      </c>
      <c r="B788" s="43" t="s">
        <v>322</v>
      </c>
      <c r="C788" s="43" t="s">
        <v>297</v>
      </c>
      <c r="D788" s="43" t="s">
        <v>673</v>
      </c>
      <c r="E788" s="43"/>
      <c r="F788" s="7">
        <f>F789</f>
        <v>6308.0999999999995</v>
      </c>
    </row>
    <row r="789" spans="1:8" ht="31.5">
      <c r="A789" s="31" t="s">
        <v>738</v>
      </c>
      <c r="B789" s="43" t="s">
        <v>322</v>
      </c>
      <c r="C789" s="43" t="s">
        <v>297</v>
      </c>
      <c r="D789" s="43" t="s">
        <v>674</v>
      </c>
      <c r="E789" s="43"/>
      <c r="F789" s="7">
        <f>F790+F792+F794</f>
        <v>6308.0999999999995</v>
      </c>
    </row>
    <row r="790" spans="1:8" ht="78.75">
      <c r="A790" s="31" t="s">
        <v>211</v>
      </c>
      <c r="B790" s="43" t="s">
        <v>322</v>
      </c>
      <c r="C790" s="43" t="s">
        <v>297</v>
      </c>
      <c r="D790" s="43" t="s">
        <v>674</v>
      </c>
      <c r="E790" s="43" t="s">
        <v>212</v>
      </c>
      <c r="F790" s="63">
        <f>F791</f>
        <v>5371.7</v>
      </c>
    </row>
    <row r="791" spans="1:8" ht="31.5">
      <c r="A791" s="31" t="s">
        <v>292</v>
      </c>
      <c r="B791" s="43" t="s">
        <v>322</v>
      </c>
      <c r="C791" s="43" t="s">
        <v>297</v>
      </c>
      <c r="D791" s="43" t="s">
        <v>674</v>
      </c>
      <c r="E791" s="43" t="s">
        <v>293</v>
      </c>
      <c r="F791" s="63">
        <f>'Прил.№5 ведомств.'!G929</f>
        <v>5371.7</v>
      </c>
    </row>
    <row r="792" spans="1:8" ht="31.5">
      <c r="A792" s="31" t="s">
        <v>215</v>
      </c>
      <c r="B792" s="43" t="s">
        <v>322</v>
      </c>
      <c r="C792" s="43" t="s">
        <v>297</v>
      </c>
      <c r="D792" s="43" t="s">
        <v>674</v>
      </c>
      <c r="E792" s="43" t="s">
        <v>216</v>
      </c>
      <c r="F792" s="7">
        <f>F793</f>
        <v>926.4</v>
      </c>
    </row>
    <row r="793" spans="1:8" ht="47.25">
      <c r="A793" s="31" t="s">
        <v>217</v>
      </c>
      <c r="B793" s="43" t="s">
        <v>322</v>
      </c>
      <c r="C793" s="43" t="s">
        <v>297</v>
      </c>
      <c r="D793" s="43" t="s">
        <v>674</v>
      </c>
      <c r="E793" s="43" t="s">
        <v>218</v>
      </c>
      <c r="F793" s="7">
        <f>'Прил.№5 ведомств.'!G931</f>
        <v>926.4</v>
      </c>
    </row>
    <row r="794" spans="1:8" ht="15.75">
      <c r="A794" s="31" t="s">
        <v>219</v>
      </c>
      <c r="B794" s="43" t="s">
        <v>322</v>
      </c>
      <c r="C794" s="43" t="s">
        <v>297</v>
      </c>
      <c r="D794" s="43" t="s">
        <v>674</v>
      </c>
      <c r="E794" s="43" t="s">
        <v>229</v>
      </c>
      <c r="F794" s="7">
        <f>F795</f>
        <v>10</v>
      </c>
    </row>
    <row r="795" spans="1:8" ht="15.75">
      <c r="A795" s="31" t="s">
        <v>221</v>
      </c>
      <c r="B795" s="43" t="s">
        <v>322</v>
      </c>
      <c r="C795" s="43" t="s">
        <v>297</v>
      </c>
      <c r="D795" s="43" t="s">
        <v>674</v>
      </c>
      <c r="E795" s="43" t="s">
        <v>222</v>
      </c>
      <c r="F795" s="7">
        <f>'Прил.№5 ведомств.'!G933</f>
        <v>10</v>
      </c>
    </row>
    <row r="796" spans="1:8" ht="15.75">
      <c r="A796" s="71" t="s">
        <v>675</v>
      </c>
      <c r="B796" s="8"/>
      <c r="C796" s="8"/>
      <c r="D796" s="8"/>
      <c r="E796" s="8"/>
      <c r="F796" s="72">
        <f>F10+F148+F169+F197+F327+F543+F643+F746+F785</f>
        <v>641564.59</v>
      </c>
      <c r="H796" s="23"/>
    </row>
  </sheetData>
  <mergeCells count="7">
    <mergeCell ref="A5:F5"/>
    <mergeCell ref="A7:A8"/>
    <mergeCell ref="B7:B8"/>
    <mergeCell ref="C7:C8"/>
    <mergeCell ref="D7:D8"/>
    <mergeCell ref="E7:E8"/>
    <mergeCell ref="F7:F8"/>
  </mergeCells>
  <pageMargins left="0.39370078740157483" right="0.39370078740157483" top="1.1811023622047245" bottom="0.39370078740157483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67"/>
  <sheetViews>
    <sheetView view="pageBreakPreview" zoomScale="60" zoomScaleNormal="100" workbookViewId="0">
      <selection activeCell="A5" sqref="A5:G5"/>
    </sheetView>
  </sheetViews>
  <sheetFormatPr defaultRowHeight="1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4.28515625" style="1" customWidth="1"/>
    <col min="8" max="8" width="10.85546875" style="1" hidden="1" customWidth="1"/>
    <col min="9" max="9" width="11.28515625" style="136" hidden="1" customWidth="1"/>
    <col min="10" max="11" width="0" style="1" hidden="1" customWidth="1"/>
    <col min="12" max="12" width="10.5703125" style="1" customWidth="1"/>
    <col min="13" max="16384" width="9.140625" style="1"/>
  </cols>
  <sheetData>
    <row r="1" spans="1:9" ht="20.25">
      <c r="A1" s="74"/>
      <c r="B1" s="74"/>
      <c r="C1" s="74"/>
      <c r="D1" s="74"/>
      <c r="E1" s="216" t="s">
        <v>192</v>
      </c>
      <c r="F1" s="74"/>
      <c r="G1" s="74"/>
    </row>
    <row r="2" spans="1:9" ht="20.25">
      <c r="A2" s="74"/>
      <c r="B2" s="74"/>
      <c r="C2" s="74"/>
      <c r="D2" s="74"/>
      <c r="E2" s="216" t="s">
        <v>0</v>
      </c>
      <c r="F2" s="74"/>
      <c r="G2" s="74"/>
    </row>
    <row r="3" spans="1:9" ht="20.25">
      <c r="A3" s="74"/>
      <c r="B3" s="74"/>
      <c r="C3" s="74"/>
      <c r="D3" s="74"/>
      <c r="E3" s="213" t="s">
        <v>913</v>
      </c>
      <c r="F3" s="74"/>
      <c r="G3" s="74"/>
    </row>
    <row r="4" spans="1:9" ht="15.75">
      <c r="A4" s="161"/>
      <c r="B4" s="161"/>
      <c r="C4" s="161"/>
      <c r="D4" s="161"/>
      <c r="E4" s="161"/>
      <c r="F4" s="161"/>
      <c r="G4" s="161"/>
    </row>
    <row r="5" spans="1:9" ht="15.75">
      <c r="A5" s="155" t="s">
        <v>193</v>
      </c>
      <c r="B5" s="155"/>
      <c r="C5" s="155"/>
      <c r="D5" s="155"/>
      <c r="E5" s="155"/>
      <c r="F5" s="155"/>
      <c r="G5" s="155"/>
    </row>
    <row r="6" spans="1:9" ht="15.75">
      <c r="A6" s="140"/>
      <c r="B6" s="140"/>
      <c r="C6" s="140"/>
      <c r="D6" s="140"/>
      <c r="E6" s="140"/>
      <c r="F6" s="140"/>
      <c r="G6" s="140"/>
    </row>
    <row r="7" spans="1:9" ht="15.75">
      <c r="A7" s="14"/>
      <c r="B7" s="14"/>
      <c r="C7" s="14"/>
      <c r="D7" s="14"/>
      <c r="E7" s="14"/>
      <c r="F7" s="14"/>
      <c r="G7" s="127" t="s">
        <v>4</v>
      </c>
    </row>
    <row r="8" spans="1:9" ht="47.25">
      <c r="A8" s="15" t="s">
        <v>194</v>
      </c>
      <c r="B8" s="15" t="s">
        <v>195</v>
      </c>
      <c r="C8" s="16" t="s">
        <v>196</v>
      </c>
      <c r="D8" s="16" t="s">
        <v>197</v>
      </c>
      <c r="E8" s="16" t="s">
        <v>198</v>
      </c>
      <c r="F8" s="16" t="s">
        <v>199</v>
      </c>
      <c r="G8" s="15" t="s">
        <v>7</v>
      </c>
    </row>
    <row r="9" spans="1:9" ht="15.7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</row>
    <row r="10" spans="1:9" ht="31.5">
      <c r="A10" s="20" t="s">
        <v>200</v>
      </c>
      <c r="B10" s="20">
        <v>901</v>
      </c>
      <c r="C10" s="21"/>
      <c r="D10" s="21"/>
      <c r="E10" s="21"/>
      <c r="F10" s="21"/>
      <c r="G10" s="22">
        <f>G11</f>
        <v>14164.460000000001</v>
      </c>
      <c r="I10" s="141"/>
    </row>
    <row r="11" spans="1:9" ht="15.75">
      <c r="A11" s="24" t="s">
        <v>201</v>
      </c>
      <c r="B11" s="20">
        <v>901</v>
      </c>
      <c r="C11" s="25" t="s">
        <v>202</v>
      </c>
      <c r="D11" s="21"/>
      <c r="E11" s="21"/>
      <c r="F11" s="21"/>
      <c r="G11" s="22">
        <f>G12+G22</f>
        <v>14164.460000000001</v>
      </c>
    </row>
    <row r="12" spans="1:9" ht="63">
      <c r="A12" s="24" t="s">
        <v>203</v>
      </c>
      <c r="B12" s="20">
        <v>901</v>
      </c>
      <c r="C12" s="25" t="s">
        <v>202</v>
      </c>
      <c r="D12" s="25" t="s">
        <v>204</v>
      </c>
      <c r="E12" s="25"/>
      <c r="F12" s="25"/>
      <c r="G12" s="22">
        <f>G13</f>
        <v>14114.460000000001</v>
      </c>
    </row>
    <row r="13" spans="1:9" ht="15.75">
      <c r="A13" s="26" t="s">
        <v>205</v>
      </c>
      <c r="B13" s="17">
        <v>901</v>
      </c>
      <c r="C13" s="21" t="s">
        <v>202</v>
      </c>
      <c r="D13" s="21" t="s">
        <v>204</v>
      </c>
      <c r="E13" s="21" t="s">
        <v>206</v>
      </c>
      <c r="F13" s="21"/>
      <c r="G13" s="27">
        <f>G14</f>
        <v>14114.460000000001</v>
      </c>
    </row>
    <row r="14" spans="1:9" ht="31.5">
      <c r="A14" s="26" t="s">
        <v>207</v>
      </c>
      <c r="B14" s="17">
        <v>901</v>
      </c>
      <c r="C14" s="21" t="s">
        <v>202</v>
      </c>
      <c r="D14" s="21" t="s">
        <v>204</v>
      </c>
      <c r="E14" s="21" t="s">
        <v>208</v>
      </c>
      <c r="F14" s="21"/>
      <c r="G14" s="27">
        <f>G15</f>
        <v>14114.460000000001</v>
      </c>
    </row>
    <row r="15" spans="1:9" ht="47.25">
      <c r="A15" s="26" t="s">
        <v>209</v>
      </c>
      <c r="B15" s="17">
        <v>901</v>
      </c>
      <c r="C15" s="21" t="s">
        <v>202</v>
      </c>
      <c r="D15" s="21" t="s">
        <v>204</v>
      </c>
      <c r="E15" s="21" t="s">
        <v>210</v>
      </c>
      <c r="F15" s="21"/>
      <c r="G15" s="27">
        <f>G16+G18+G20</f>
        <v>14114.460000000001</v>
      </c>
    </row>
    <row r="16" spans="1:9" ht="94.5">
      <c r="A16" s="26" t="s">
        <v>211</v>
      </c>
      <c r="B16" s="17">
        <v>901</v>
      </c>
      <c r="C16" s="21" t="s">
        <v>202</v>
      </c>
      <c r="D16" s="21" t="s">
        <v>204</v>
      </c>
      <c r="E16" s="21" t="s">
        <v>210</v>
      </c>
      <c r="F16" s="21" t="s">
        <v>212</v>
      </c>
      <c r="G16" s="27">
        <f>G17</f>
        <v>12784.1</v>
      </c>
    </row>
    <row r="17" spans="1:7" ht="31.5">
      <c r="A17" s="26" t="s">
        <v>213</v>
      </c>
      <c r="B17" s="17">
        <v>901</v>
      </c>
      <c r="C17" s="21" t="s">
        <v>202</v>
      </c>
      <c r="D17" s="21" t="s">
        <v>204</v>
      </c>
      <c r="E17" s="21" t="s">
        <v>210</v>
      </c>
      <c r="F17" s="21" t="s">
        <v>214</v>
      </c>
      <c r="G17" s="28">
        <v>12784.1</v>
      </c>
    </row>
    <row r="18" spans="1:7" ht="31.5">
      <c r="A18" s="26" t="s">
        <v>215</v>
      </c>
      <c r="B18" s="17">
        <v>901</v>
      </c>
      <c r="C18" s="21" t="s">
        <v>202</v>
      </c>
      <c r="D18" s="21" t="s">
        <v>204</v>
      </c>
      <c r="E18" s="21" t="s">
        <v>210</v>
      </c>
      <c r="F18" s="21" t="s">
        <v>216</v>
      </c>
      <c r="G18" s="27">
        <f>G19</f>
        <v>1302.3599999999999</v>
      </c>
    </row>
    <row r="19" spans="1:7" ht="47.25">
      <c r="A19" s="26" t="s">
        <v>217</v>
      </c>
      <c r="B19" s="17">
        <v>901</v>
      </c>
      <c r="C19" s="21" t="s">
        <v>202</v>
      </c>
      <c r="D19" s="21" t="s">
        <v>204</v>
      </c>
      <c r="E19" s="21" t="s">
        <v>210</v>
      </c>
      <c r="F19" s="21" t="s">
        <v>218</v>
      </c>
      <c r="G19" s="28">
        <v>1302.3599999999999</v>
      </c>
    </row>
    <row r="20" spans="1:7" ht="15.75">
      <c r="A20" s="26" t="s">
        <v>219</v>
      </c>
      <c r="B20" s="17">
        <v>901</v>
      </c>
      <c r="C20" s="21" t="s">
        <v>202</v>
      </c>
      <c r="D20" s="21" t="s">
        <v>204</v>
      </c>
      <c r="E20" s="21" t="s">
        <v>210</v>
      </c>
      <c r="F20" s="21" t="s">
        <v>220</v>
      </c>
      <c r="G20" s="27">
        <f>G21</f>
        <v>28</v>
      </c>
    </row>
    <row r="21" spans="1:7" ht="15.75">
      <c r="A21" s="26" t="s">
        <v>656</v>
      </c>
      <c r="B21" s="17">
        <v>901</v>
      </c>
      <c r="C21" s="21" t="s">
        <v>202</v>
      </c>
      <c r="D21" s="21" t="s">
        <v>204</v>
      </c>
      <c r="E21" s="21" t="s">
        <v>210</v>
      </c>
      <c r="F21" s="21" t="s">
        <v>222</v>
      </c>
      <c r="G21" s="27">
        <v>28</v>
      </c>
    </row>
    <row r="22" spans="1:7" ht="31.5" customHeight="1">
      <c r="A22" s="24" t="s">
        <v>223</v>
      </c>
      <c r="B22" s="20">
        <v>901</v>
      </c>
      <c r="C22" s="25" t="s">
        <v>202</v>
      </c>
      <c r="D22" s="25" t="s">
        <v>224</v>
      </c>
      <c r="E22" s="25"/>
      <c r="F22" s="25"/>
      <c r="G22" s="22">
        <f>G23</f>
        <v>50</v>
      </c>
    </row>
    <row r="23" spans="1:7" ht="15.75">
      <c r="A23" s="26" t="s">
        <v>225</v>
      </c>
      <c r="B23" s="17">
        <v>901</v>
      </c>
      <c r="C23" s="21" t="s">
        <v>202</v>
      </c>
      <c r="D23" s="21" t="s">
        <v>224</v>
      </c>
      <c r="E23" s="21" t="s">
        <v>226</v>
      </c>
      <c r="F23" s="21"/>
      <c r="G23" s="27">
        <f>G24</f>
        <v>50</v>
      </c>
    </row>
    <row r="24" spans="1:7" ht="15.75">
      <c r="A24" s="26" t="s">
        <v>227</v>
      </c>
      <c r="B24" s="17">
        <v>901</v>
      </c>
      <c r="C24" s="21" t="s">
        <v>202</v>
      </c>
      <c r="D24" s="21" t="s">
        <v>224</v>
      </c>
      <c r="E24" s="21" t="s">
        <v>228</v>
      </c>
      <c r="F24" s="21"/>
      <c r="G24" s="27">
        <f>G25</f>
        <v>50</v>
      </c>
    </row>
    <row r="25" spans="1:7" ht="15.75">
      <c r="A25" s="26" t="s">
        <v>219</v>
      </c>
      <c r="B25" s="17">
        <v>901</v>
      </c>
      <c r="C25" s="21" t="s">
        <v>202</v>
      </c>
      <c r="D25" s="21" t="s">
        <v>224</v>
      </c>
      <c r="E25" s="21" t="s">
        <v>228</v>
      </c>
      <c r="F25" s="21" t="s">
        <v>229</v>
      </c>
      <c r="G25" s="27">
        <f>G26</f>
        <v>50</v>
      </c>
    </row>
    <row r="26" spans="1:7" ht="15.75">
      <c r="A26" s="26" t="s">
        <v>230</v>
      </c>
      <c r="B26" s="17">
        <v>901</v>
      </c>
      <c r="C26" s="21" t="s">
        <v>202</v>
      </c>
      <c r="D26" s="21" t="s">
        <v>224</v>
      </c>
      <c r="E26" s="21" t="s">
        <v>228</v>
      </c>
      <c r="F26" s="21" t="s">
        <v>231</v>
      </c>
      <c r="G26" s="27">
        <v>50</v>
      </c>
    </row>
    <row r="27" spans="1:7" ht="31.5">
      <c r="A27" s="20" t="s">
        <v>232</v>
      </c>
      <c r="B27" s="20">
        <v>902</v>
      </c>
      <c r="C27" s="21"/>
      <c r="D27" s="21"/>
      <c r="E27" s="21"/>
      <c r="F27" s="21"/>
      <c r="G27" s="22">
        <f>G28+G152+G170+G188</f>
        <v>90966.099999999977</v>
      </c>
    </row>
    <row r="28" spans="1:7" ht="15.75">
      <c r="A28" s="24" t="s">
        <v>201</v>
      </c>
      <c r="B28" s="20">
        <v>902</v>
      </c>
      <c r="C28" s="25" t="s">
        <v>202</v>
      </c>
      <c r="D28" s="21"/>
      <c r="E28" s="21"/>
      <c r="F28" s="21"/>
      <c r="G28" s="22">
        <f>G29+G48+G56</f>
        <v>69990.399999999994</v>
      </c>
    </row>
    <row r="29" spans="1:7" ht="78.75">
      <c r="A29" s="24" t="s">
        <v>233</v>
      </c>
      <c r="B29" s="20">
        <v>902</v>
      </c>
      <c r="C29" s="25" t="s">
        <v>202</v>
      </c>
      <c r="D29" s="25" t="s">
        <v>234</v>
      </c>
      <c r="E29" s="25"/>
      <c r="F29" s="25"/>
      <c r="G29" s="22">
        <f>G30</f>
        <v>55484.899999999994</v>
      </c>
    </row>
    <row r="30" spans="1:7" ht="15.75">
      <c r="A30" s="26" t="s">
        <v>205</v>
      </c>
      <c r="B30" s="17">
        <v>902</v>
      </c>
      <c r="C30" s="21" t="s">
        <v>202</v>
      </c>
      <c r="D30" s="21" t="s">
        <v>234</v>
      </c>
      <c r="E30" s="21" t="s">
        <v>206</v>
      </c>
      <c r="F30" s="21"/>
      <c r="G30" s="28">
        <f>G31+G42</f>
        <v>55484.899999999994</v>
      </c>
    </row>
    <row r="31" spans="1:7" ht="31.5">
      <c r="A31" s="26" t="s">
        <v>207</v>
      </c>
      <c r="B31" s="17">
        <v>902</v>
      </c>
      <c r="C31" s="21" t="s">
        <v>202</v>
      </c>
      <c r="D31" s="21" t="s">
        <v>234</v>
      </c>
      <c r="E31" s="21" t="s">
        <v>208</v>
      </c>
      <c r="F31" s="21"/>
      <c r="G31" s="28">
        <f>G32+G39</f>
        <v>45363.19999999999</v>
      </c>
    </row>
    <row r="32" spans="1:7" ht="47.25">
      <c r="A32" s="26" t="s">
        <v>209</v>
      </c>
      <c r="B32" s="17">
        <v>902</v>
      </c>
      <c r="C32" s="21" t="s">
        <v>202</v>
      </c>
      <c r="D32" s="21" t="s">
        <v>234</v>
      </c>
      <c r="E32" s="21" t="s">
        <v>210</v>
      </c>
      <c r="F32" s="21"/>
      <c r="G32" s="27">
        <f>G33+G35+G37</f>
        <v>41817.599999999991</v>
      </c>
    </row>
    <row r="33" spans="1:9" ht="94.5">
      <c r="A33" s="26" t="s">
        <v>211</v>
      </c>
      <c r="B33" s="17">
        <v>902</v>
      </c>
      <c r="C33" s="21" t="s">
        <v>202</v>
      </c>
      <c r="D33" s="21" t="s">
        <v>234</v>
      </c>
      <c r="E33" s="21" t="s">
        <v>210</v>
      </c>
      <c r="F33" s="21" t="s">
        <v>212</v>
      </c>
      <c r="G33" s="27">
        <f>G34</f>
        <v>35964.199999999997</v>
      </c>
    </row>
    <row r="34" spans="1:9" ht="31.5">
      <c r="A34" s="26" t="s">
        <v>213</v>
      </c>
      <c r="B34" s="17">
        <v>902</v>
      </c>
      <c r="C34" s="21" t="s">
        <v>202</v>
      </c>
      <c r="D34" s="21" t="s">
        <v>234</v>
      </c>
      <c r="E34" s="21" t="s">
        <v>210</v>
      </c>
      <c r="F34" s="21" t="s">
        <v>214</v>
      </c>
      <c r="G34" s="28">
        <f>36517.7-553.5</f>
        <v>35964.199999999997</v>
      </c>
    </row>
    <row r="35" spans="1:9" ht="31.5">
      <c r="A35" s="26" t="s">
        <v>215</v>
      </c>
      <c r="B35" s="17">
        <v>902</v>
      </c>
      <c r="C35" s="21" t="s">
        <v>202</v>
      </c>
      <c r="D35" s="21" t="s">
        <v>234</v>
      </c>
      <c r="E35" s="21" t="s">
        <v>210</v>
      </c>
      <c r="F35" s="21" t="s">
        <v>216</v>
      </c>
      <c r="G35" s="27">
        <f>G36</f>
        <v>5762.7</v>
      </c>
    </row>
    <row r="36" spans="1:9" ht="47.25">
      <c r="A36" s="26" t="s">
        <v>217</v>
      </c>
      <c r="B36" s="17">
        <v>902</v>
      </c>
      <c r="C36" s="21" t="s">
        <v>202</v>
      </c>
      <c r="D36" s="21" t="s">
        <v>234</v>
      </c>
      <c r="E36" s="21" t="s">
        <v>210</v>
      </c>
      <c r="F36" s="21" t="s">
        <v>218</v>
      </c>
      <c r="G36" s="28">
        <f>3962.7+1800</f>
        <v>5762.7</v>
      </c>
      <c r="I36" s="142"/>
    </row>
    <row r="37" spans="1:9" ht="15.75">
      <c r="A37" s="26" t="s">
        <v>219</v>
      </c>
      <c r="B37" s="17">
        <v>902</v>
      </c>
      <c r="C37" s="21" t="s">
        <v>202</v>
      </c>
      <c r="D37" s="21" t="s">
        <v>234</v>
      </c>
      <c r="E37" s="21" t="s">
        <v>210</v>
      </c>
      <c r="F37" s="21" t="s">
        <v>229</v>
      </c>
      <c r="G37" s="27">
        <f>G38</f>
        <v>90.7</v>
      </c>
    </row>
    <row r="38" spans="1:9" ht="15.75">
      <c r="A38" s="26" t="s">
        <v>656</v>
      </c>
      <c r="B38" s="17">
        <v>902</v>
      </c>
      <c r="C38" s="21" t="s">
        <v>202</v>
      </c>
      <c r="D38" s="21" t="s">
        <v>234</v>
      </c>
      <c r="E38" s="21" t="s">
        <v>210</v>
      </c>
      <c r="F38" s="21" t="s">
        <v>222</v>
      </c>
      <c r="G38" s="28">
        <v>90.7</v>
      </c>
    </row>
    <row r="39" spans="1:9" ht="31.5">
      <c r="A39" s="26" t="s">
        <v>235</v>
      </c>
      <c r="B39" s="17">
        <v>902</v>
      </c>
      <c r="C39" s="21" t="s">
        <v>202</v>
      </c>
      <c r="D39" s="21" t="s">
        <v>234</v>
      </c>
      <c r="E39" s="21" t="s">
        <v>236</v>
      </c>
      <c r="F39" s="21"/>
      <c r="G39" s="27">
        <f t="shared" ref="G39" si="0">G40</f>
        <v>3545.6</v>
      </c>
    </row>
    <row r="40" spans="1:9" ht="94.5">
      <c r="A40" s="26" t="s">
        <v>211</v>
      </c>
      <c r="B40" s="17">
        <v>902</v>
      </c>
      <c r="C40" s="21" t="s">
        <v>202</v>
      </c>
      <c r="D40" s="21" t="s">
        <v>234</v>
      </c>
      <c r="E40" s="21" t="s">
        <v>236</v>
      </c>
      <c r="F40" s="21" t="s">
        <v>212</v>
      </c>
      <c r="G40" s="27">
        <f>G41</f>
        <v>3545.6</v>
      </c>
    </row>
    <row r="41" spans="1:9" ht="31.5">
      <c r="A41" s="26" t="s">
        <v>213</v>
      </c>
      <c r="B41" s="17">
        <v>902</v>
      </c>
      <c r="C41" s="21" t="s">
        <v>202</v>
      </c>
      <c r="D41" s="21" t="s">
        <v>234</v>
      </c>
      <c r="E41" s="21" t="s">
        <v>236</v>
      </c>
      <c r="F41" s="21" t="s">
        <v>214</v>
      </c>
      <c r="G41" s="28">
        <v>3545.6</v>
      </c>
    </row>
    <row r="42" spans="1:9" ht="15.75">
      <c r="A42" s="26" t="s">
        <v>225</v>
      </c>
      <c r="B42" s="17">
        <v>902</v>
      </c>
      <c r="C42" s="21" t="s">
        <v>202</v>
      </c>
      <c r="D42" s="21" t="s">
        <v>234</v>
      </c>
      <c r="E42" s="21" t="s">
        <v>226</v>
      </c>
      <c r="F42" s="21"/>
      <c r="G42" s="30">
        <f>G43</f>
        <v>10121.700000000001</v>
      </c>
    </row>
    <row r="43" spans="1:9" ht="31.5">
      <c r="A43" s="26" t="s">
        <v>237</v>
      </c>
      <c r="B43" s="17">
        <v>902</v>
      </c>
      <c r="C43" s="21" t="s">
        <v>202</v>
      </c>
      <c r="D43" s="21" t="s">
        <v>234</v>
      </c>
      <c r="E43" s="21" t="s">
        <v>238</v>
      </c>
      <c r="F43" s="21"/>
      <c r="G43" s="27">
        <f>G44+G46</f>
        <v>10121.700000000001</v>
      </c>
    </row>
    <row r="44" spans="1:9" ht="94.5">
      <c r="A44" s="26" t="s">
        <v>211</v>
      </c>
      <c r="B44" s="17">
        <v>902</v>
      </c>
      <c r="C44" s="21" t="s">
        <v>202</v>
      </c>
      <c r="D44" s="21" t="s">
        <v>234</v>
      </c>
      <c r="E44" s="21" t="s">
        <v>238</v>
      </c>
      <c r="F44" s="21" t="s">
        <v>212</v>
      </c>
      <c r="G44" s="27">
        <f>G45</f>
        <v>7047</v>
      </c>
    </row>
    <row r="45" spans="1:9" ht="31.5">
      <c r="A45" s="26" t="s">
        <v>213</v>
      </c>
      <c r="B45" s="17">
        <v>902</v>
      </c>
      <c r="C45" s="21" t="s">
        <v>202</v>
      </c>
      <c r="D45" s="21" t="s">
        <v>234</v>
      </c>
      <c r="E45" s="21" t="s">
        <v>238</v>
      </c>
      <c r="F45" s="21" t="s">
        <v>214</v>
      </c>
      <c r="G45" s="28">
        <f>6958.6+88.4</f>
        <v>7047</v>
      </c>
    </row>
    <row r="46" spans="1:9" ht="31.5">
      <c r="A46" s="26" t="s">
        <v>215</v>
      </c>
      <c r="B46" s="17">
        <v>902</v>
      </c>
      <c r="C46" s="21" t="s">
        <v>202</v>
      </c>
      <c r="D46" s="21" t="s">
        <v>234</v>
      </c>
      <c r="E46" s="21" t="s">
        <v>238</v>
      </c>
      <c r="F46" s="21" t="s">
        <v>216</v>
      </c>
      <c r="G46" s="27">
        <f>G47</f>
        <v>3074.7000000000003</v>
      </c>
    </row>
    <row r="47" spans="1:9" ht="47.25">
      <c r="A47" s="26" t="s">
        <v>217</v>
      </c>
      <c r="B47" s="17">
        <v>902</v>
      </c>
      <c r="C47" s="21" t="s">
        <v>202</v>
      </c>
      <c r="D47" s="21" t="s">
        <v>234</v>
      </c>
      <c r="E47" s="21" t="s">
        <v>238</v>
      </c>
      <c r="F47" s="21" t="s">
        <v>218</v>
      </c>
      <c r="G47" s="28">
        <f>2109.3+129.9+835.5</f>
        <v>3074.7000000000003</v>
      </c>
      <c r="I47" s="142"/>
    </row>
    <row r="48" spans="1:9" ht="63">
      <c r="A48" s="24" t="s">
        <v>203</v>
      </c>
      <c r="B48" s="20">
        <v>902</v>
      </c>
      <c r="C48" s="25" t="s">
        <v>202</v>
      </c>
      <c r="D48" s="25" t="s">
        <v>204</v>
      </c>
      <c r="E48" s="25"/>
      <c r="F48" s="21"/>
      <c r="G48" s="22">
        <f>G49</f>
        <v>1081.7</v>
      </c>
    </row>
    <row r="49" spans="1:11" ht="21" customHeight="1">
      <c r="A49" s="26" t="s">
        <v>205</v>
      </c>
      <c r="B49" s="17">
        <v>902</v>
      </c>
      <c r="C49" s="21" t="s">
        <v>202</v>
      </c>
      <c r="D49" s="21" t="s">
        <v>204</v>
      </c>
      <c r="E49" s="21" t="s">
        <v>206</v>
      </c>
      <c r="F49" s="21"/>
      <c r="G49" s="27">
        <f t="shared" ref="G49" si="1">G50</f>
        <v>1081.7</v>
      </c>
    </row>
    <row r="50" spans="1:11" ht="31.5">
      <c r="A50" s="26" t="s">
        <v>207</v>
      </c>
      <c r="B50" s="17">
        <v>902</v>
      </c>
      <c r="C50" s="21" t="s">
        <v>202</v>
      </c>
      <c r="D50" s="21" t="s">
        <v>204</v>
      </c>
      <c r="E50" s="21" t="s">
        <v>208</v>
      </c>
      <c r="F50" s="21"/>
      <c r="G50" s="27">
        <f>G51</f>
        <v>1081.7</v>
      </c>
      <c r="K50" s="27"/>
    </row>
    <row r="51" spans="1:11" ht="47.25">
      <c r="A51" s="26" t="s">
        <v>209</v>
      </c>
      <c r="B51" s="17">
        <v>902</v>
      </c>
      <c r="C51" s="21" t="s">
        <v>202</v>
      </c>
      <c r="D51" s="21" t="s">
        <v>204</v>
      </c>
      <c r="E51" s="21" t="s">
        <v>210</v>
      </c>
      <c r="F51" s="21"/>
      <c r="G51" s="27">
        <f>G52+G54</f>
        <v>1081.7</v>
      </c>
      <c r="K51" s="27"/>
    </row>
    <row r="52" spans="1:11" ht="94.5">
      <c r="A52" s="26" t="s">
        <v>211</v>
      </c>
      <c r="B52" s="17">
        <v>902</v>
      </c>
      <c r="C52" s="21" t="s">
        <v>202</v>
      </c>
      <c r="D52" s="21" t="s">
        <v>204</v>
      </c>
      <c r="E52" s="21" t="s">
        <v>210</v>
      </c>
      <c r="F52" s="21" t="s">
        <v>212</v>
      </c>
      <c r="G52" s="27">
        <f>G53</f>
        <v>1081.7</v>
      </c>
      <c r="K52" s="28"/>
    </row>
    <row r="53" spans="1:11" ht="31.5">
      <c r="A53" s="26" t="s">
        <v>213</v>
      </c>
      <c r="B53" s="17">
        <v>902</v>
      </c>
      <c r="C53" s="21" t="s">
        <v>202</v>
      </c>
      <c r="D53" s="21" t="s">
        <v>204</v>
      </c>
      <c r="E53" s="21" t="s">
        <v>210</v>
      </c>
      <c r="F53" s="21" t="s">
        <v>214</v>
      </c>
      <c r="G53" s="28">
        <f>1081.7</f>
        <v>1081.7</v>
      </c>
      <c r="I53" s="142"/>
      <c r="K53" s="27"/>
    </row>
    <row r="54" spans="1:11" ht="31.5" hidden="1">
      <c r="A54" s="26" t="s">
        <v>215</v>
      </c>
      <c r="B54" s="17">
        <v>902</v>
      </c>
      <c r="C54" s="21" t="s">
        <v>202</v>
      </c>
      <c r="D54" s="21" t="s">
        <v>204</v>
      </c>
      <c r="E54" s="21" t="s">
        <v>210</v>
      </c>
      <c r="F54" s="21" t="s">
        <v>216</v>
      </c>
      <c r="G54" s="28">
        <f>G55</f>
        <v>0</v>
      </c>
      <c r="K54" s="27"/>
    </row>
    <row r="55" spans="1:11" ht="47.25" hidden="1">
      <c r="A55" s="26" t="s">
        <v>217</v>
      </c>
      <c r="B55" s="17">
        <v>902</v>
      </c>
      <c r="C55" s="21" t="s">
        <v>202</v>
      </c>
      <c r="D55" s="21" t="s">
        <v>204</v>
      </c>
      <c r="E55" s="21" t="s">
        <v>210</v>
      </c>
      <c r="F55" s="21" t="s">
        <v>218</v>
      </c>
      <c r="G55" s="28"/>
      <c r="I55" s="142"/>
      <c r="K55" s="27"/>
    </row>
    <row r="56" spans="1:11" ht="15.75">
      <c r="A56" s="24" t="s">
        <v>223</v>
      </c>
      <c r="B56" s="20">
        <v>902</v>
      </c>
      <c r="C56" s="25" t="s">
        <v>202</v>
      </c>
      <c r="D56" s="25" t="s">
        <v>224</v>
      </c>
      <c r="E56" s="25"/>
      <c r="F56" s="25"/>
      <c r="G56" s="22">
        <f>G57+G61+G73+G86+G90</f>
        <v>13423.8</v>
      </c>
      <c r="I56" s="141"/>
      <c r="K56" s="27"/>
    </row>
    <row r="57" spans="1:11" ht="63">
      <c r="A57" s="26" t="s">
        <v>239</v>
      </c>
      <c r="B57" s="17">
        <v>902</v>
      </c>
      <c r="C57" s="21" t="s">
        <v>202</v>
      </c>
      <c r="D57" s="21" t="s">
        <v>224</v>
      </c>
      <c r="E57" s="21" t="s">
        <v>240</v>
      </c>
      <c r="F57" s="21"/>
      <c r="G57" s="27">
        <f>G58</f>
        <v>250</v>
      </c>
    </row>
    <row r="58" spans="1:11" ht="31.5">
      <c r="A58" s="26" t="s">
        <v>241</v>
      </c>
      <c r="B58" s="17">
        <v>902</v>
      </c>
      <c r="C58" s="21" t="s">
        <v>202</v>
      </c>
      <c r="D58" s="21" t="s">
        <v>224</v>
      </c>
      <c r="E58" s="21" t="s">
        <v>242</v>
      </c>
      <c r="F58" s="21"/>
      <c r="G58" s="27">
        <f>G59</f>
        <v>250</v>
      </c>
    </row>
    <row r="59" spans="1:11" ht="15.75">
      <c r="A59" s="26" t="s">
        <v>219</v>
      </c>
      <c r="B59" s="17">
        <v>902</v>
      </c>
      <c r="C59" s="21" t="s">
        <v>202</v>
      </c>
      <c r="D59" s="21" t="s">
        <v>224</v>
      </c>
      <c r="E59" s="21" t="s">
        <v>242</v>
      </c>
      <c r="F59" s="21" t="s">
        <v>229</v>
      </c>
      <c r="G59" s="27">
        <f>G60</f>
        <v>250</v>
      </c>
    </row>
    <row r="60" spans="1:11" ht="78.75">
      <c r="A60" s="26" t="s">
        <v>243</v>
      </c>
      <c r="B60" s="17">
        <v>902</v>
      </c>
      <c r="C60" s="21" t="s">
        <v>202</v>
      </c>
      <c r="D60" s="21" t="s">
        <v>224</v>
      </c>
      <c r="E60" s="21" t="s">
        <v>242</v>
      </c>
      <c r="F60" s="21" t="s">
        <v>244</v>
      </c>
      <c r="G60" s="27">
        <f>100+150</f>
        <v>250</v>
      </c>
      <c r="I60" s="142"/>
    </row>
    <row r="61" spans="1:11" ht="47.25">
      <c r="A61" s="26" t="s">
        <v>245</v>
      </c>
      <c r="B61" s="17">
        <v>902</v>
      </c>
      <c r="C61" s="21" t="s">
        <v>202</v>
      </c>
      <c r="D61" s="21" t="s">
        <v>224</v>
      </c>
      <c r="E61" s="21" t="s">
        <v>246</v>
      </c>
      <c r="F61" s="21"/>
      <c r="G61" s="27">
        <f>G62+G65+G70</f>
        <v>653.5</v>
      </c>
    </row>
    <row r="62" spans="1:11" ht="31.5">
      <c r="A62" s="31" t="s">
        <v>247</v>
      </c>
      <c r="B62" s="17">
        <v>902</v>
      </c>
      <c r="C62" s="21" t="s">
        <v>202</v>
      </c>
      <c r="D62" s="21" t="s">
        <v>224</v>
      </c>
      <c r="E62" s="43" t="s">
        <v>248</v>
      </c>
      <c r="F62" s="21"/>
      <c r="G62" s="27">
        <f>G63</f>
        <v>428.1</v>
      </c>
    </row>
    <row r="63" spans="1:11" ht="31.5">
      <c r="A63" s="26" t="s">
        <v>215</v>
      </c>
      <c r="B63" s="17">
        <v>902</v>
      </c>
      <c r="C63" s="21" t="s">
        <v>202</v>
      </c>
      <c r="D63" s="21" t="s">
        <v>224</v>
      </c>
      <c r="E63" s="43" t="s">
        <v>248</v>
      </c>
      <c r="F63" s="21" t="s">
        <v>216</v>
      </c>
      <c r="G63" s="27">
        <f>G64</f>
        <v>428.1</v>
      </c>
    </row>
    <row r="64" spans="1:11" ht="47.25">
      <c r="A64" s="26" t="s">
        <v>217</v>
      </c>
      <c r="B64" s="17">
        <v>902</v>
      </c>
      <c r="C64" s="21" t="s">
        <v>202</v>
      </c>
      <c r="D64" s="21" t="s">
        <v>224</v>
      </c>
      <c r="E64" s="43" t="s">
        <v>248</v>
      </c>
      <c r="F64" s="21" t="s">
        <v>218</v>
      </c>
      <c r="G64" s="27">
        <f>494.3-66.2</f>
        <v>428.1</v>
      </c>
    </row>
    <row r="65" spans="1:8" ht="63">
      <c r="A65" s="123" t="s">
        <v>249</v>
      </c>
      <c r="B65" s="17">
        <v>902</v>
      </c>
      <c r="C65" s="21" t="s">
        <v>202</v>
      </c>
      <c r="D65" s="21" t="s">
        <v>224</v>
      </c>
      <c r="E65" s="43" t="s">
        <v>250</v>
      </c>
      <c r="F65" s="21"/>
      <c r="G65" s="27">
        <f>G66+G68</f>
        <v>224.89999999999998</v>
      </c>
    </row>
    <row r="66" spans="1:8" ht="94.5">
      <c r="A66" s="26" t="s">
        <v>211</v>
      </c>
      <c r="B66" s="17">
        <v>902</v>
      </c>
      <c r="C66" s="21" t="s">
        <v>202</v>
      </c>
      <c r="D66" s="21" t="s">
        <v>224</v>
      </c>
      <c r="E66" s="43" t="s">
        <v>250</v>
      </c>
      <c r="F66" s="21" t="s">
        <v>212</v>
      </c>
      <c r="G66" s="27">
        <f>G67</f>
        <v>159.69999999999999</v>
      </c>
    </row>
    <row r="67" spans="1:8" ht="31.5">
      <c r="A67" s="26" t="s">
        <v>213</v>
      </c>
      <c r="B67" s="17">
        <v>902</v>
      </c>
      <c r="C67" s="21" t="s">
        <v>202</v>
      </c>
      <c r="D67" s="21" t="s">
        <v>224</v>
      </c>
      <c r="E67" s="43" t="s">
        <v>250</v>
      </c>
      <c r="F67" s="21" t="s">
        <v>214</v>
      </c>
      <c r="G67" s="27">
        <v>159.69999999999999</v>
      </c>
    </row>
    <row r="68" spans="1:8" ht="31.5">
      <c r="A68" s="26" t="s">
        <v>215</v>
      </c>
      <c r="B68" s="17">
        <v>902</v>
      </c>
      <c r="C68" s="21" t="s">
        <v>202</v>
      </c>
      <c r="D68" s="21" t="s">
        <v>224</v>
      </c>
      <c r="E68" s="43" t="s">
        <v>250</v>
      </c>
      <c r="F68" s="21" t="s">
        <v>216</v>
      </c>
      <c r="G68" s="27">
        <f>G69</f>
        <v>65.2</v>
      </c>
    </row>
    <row r="69" spans="1:8" ht="47.25">
      <c r="A69" s="26" t="s">
        <v>217</v>
      </c>
      <c r="B69" s="17">
        <v>902</v>
      </c>
      <c r="C69" s="21" t="s">
        <v>202</v>
      </c>
      <c r="D69" s="21" t="s">
        <v>224</v>
      </c>
      <c r="E69" s="43" t="s">
        <v>250</v>
      </c>
      <c r="F69" s="21" t="s">
        <v>218</v>
      </c>
      <c r="G69" s="27">
        <f>66.2-0.5-0.5</f>
        <v>65.2</v>
      </c>
      <c r="H69" s="133" t="s">
        <v>817</v>
      </c>
    </row>
    <row r="70" spans="1:8" ht="47.25">
      <c r="A70" s="35" t="s">
        <v>275</v>
      </c>
      <c r="B70" s="17">
        <v>902</v>
      </c>
      <c r="C70" s="21" t="s">
        <v>202</v>
      </c>
      <c r="D70" s="21" t="s">
        <v>224</v>
      </c>
      <c r="E70" s="43" t="s">
        <v>818</v>
      </c>
      <c r="F70" s="21"/>
      <c r="G70" s="27">
        <f>G71</f>
        <v>0.5</v>
      </c>
      <c r="H70" s="135"/>
    </row>
    <row r="71" spans="1:8" ht="31.5">
      <c r="A71" s="26" t="s">
        <v>215</v>
      </c>
      <c r="B71" s="17">
        <v>902</v>
      </c>
      <c r="C71" s="21" t="s">
        <v>202</v>
      </c>
      <c r="D71" s="21" t="s">
        <v>224</v>
      </c>
      <c r="E71" s="43" t="s">
        <v>818</v>
      </c>
      <c r="F71" s="21" t="s">
        <v>216</v>
      </c>
      <c r="G71" s="27">
        <f>G72</f>
        <v>0.5</v>
      </c>
    </row>
    <row r="72" spans="1:8" ht="47.25">
      <c r="A72" s="26" t="s">
        <v>217</v>
      </c>
      <c r="B72" s="17">
        <v>902</v>
      </c>
      <c r="C72" s="21" t="s">
        <v>202</v>
      </c>
      <c r="D72" s="21" t="s">
        <v>224</v>
      </c>
      <c r="E72" s="43" t="s">
        <v>818</v>
      </c>
      <c r="F72" s="21" t="s">
        <v>218</v>
      </c>
      <c r="G72" s="27">
        <v>0.5</v>
      </c>
      <c r="H72" s="133" t="s">
        <v>819</v>
      </c>
    </row>
    <row r="73" spans="1:8" ht="94.5">
      <c r="A73" s="31" t="s">
        <v>251</v>
      </c>
      <c r="B73" s="17">
        <v>902</v>
      </c>
      <c r="C73" s="10" t="s">
        <v>202</v>
      </c>
      <c r="D73" s="10" t="s">
        <v>224</v>
      </c>
      <c r="E73" s="6" t="s">
        <v>252</v>
      </c>
      <c r="F73" s="10"/>
      <c r="G73" s="27">
        <f>G74+G78+G82</f>
        <v>80</v>
      </c>
    </row>
    <row r="74" spans="1:8" ht="78.75">
      <c r="A74" s="31" t="s">
        <v>253</v>
      </c>
      <c r="B74" s="17">
        <v>902</v>
      </c>
      <c r="C74" s="10" t="s">
        <v>202</v>
      </c>
      <c r="D74" s="10" t="s">
        <v>224</v>
      </c>
      <c r="E74" s="32" t="s">
        <v>254</v>
      </c>
      <c r="F74" s="10"/>
      <c r="G74" s="27">
        <f>G75</f>
        <v>15</v>
      </c>
    </row>
    <row r="75" spans="1:8" ht="31.5">
      <c r="A75" s="123" t="s">
        <v>255</v>
      </c>
      <c r="B75" s="17">
        <v>902</v>
      </c>
      <c r="C75" s="10" t="s">
        <v>202</v>
      </c>
      <c r="D75" s="10" t="s">
        <v>224</v>
      </c>
      <c r="E75" s="6" t="s">
        <v>256</v>
      </c>
      <c r="F75" s="10"/>
      <c r="G75" s="27">
        <f>G76</f>
        <v>15</v>
      </c>
    </row>
    <row r="76" spans="1:8" ht="31.5">
      <c r="A76" s="26" t="s">
        <v>215</v>
      </c>
      <c r="B76" s="17">
        <v>902</v>
      </c>
      <c r="C76" s="10" t="s">
        <v>202</v>
      </c>
      <c r="D76" s="10" t="s">
        <v>224</v>
      </c>
      <c r="E76" s="6" t="s">
        <v>256</v>
      </c>
      <c r="F76" s="10" t="s">
        <v>216</v>
      </c>
      <c r="G76" s="27">
        <f>G77</f>
        <v>15</v>
      </c>
    </row>
    <row r="77" spans="1:8" ht="47.25">
      <c r="A77" s="26" t="s">
        <v>217</v>
      </c>
      <c r="B77" s="17">
        <v>902</v>
      </c>
      <c r="C77" s="10" t="s">
        <v>202</v>
      </c>
      <c r="D77" s="10" t="s">
        <v>224</v>
      </c>
      <c r="E77" s="6" t="s">
        <v>256</v>
      </c>
      <c r="F77" s="10" t="s">
        <v>218</v>
      </c>
      <c r="G77" s="27">
        <v>15</v>
      </c>
    </row>
    <row r="78" spans="1:8" ht="63">
      <c r="A78" s="31" t="s">
        <v>257</v>
      </c>
      <c r="B78" s="17">
        <v>902</v>
      </c>
      <c r="C78" s="10" t="s">
        <v>202</v>
      </c>
      <c r="D78" s="10" t="s">
        <v>224</v>
      </c>
      <c r="E78" s="32" t="s">
        <v>258</v>
      </c>
      <c r="F78" s="10"/>
      <c r="G78" s="27">
        <f>G79</f>
        <v>50</v>
      </c>
    </row>
    <row r="79" spans="1:8" ht="31.5">
      <c r="A79" s="48" t="s">
        <v>259</v>
      </c>
      <c r="B79" s="17">
        <v>902</v>
      </c>
      <c r="C79" s="10" t="s">
        <v>202</v>
      </c>
      <c r="D79" s="10" t="s">
        <v>224</v>
      </c>
      <c r="E79" s="6" t="s">
        <v>260</v>
      </c>
      <c r="F79" s="10"/>
      <c r="G79" s="27">
        <f>G80</f>
        <v>50</v>
      </c>
    </row>
    <row r="80" spans="1:8" ht="31.5">
      <c r="A80" s="26" t="s">
        <v>215</v>
      </c>
      <c r="B80" s="17">
        <v>902</v>
      </c>
      <c r="C80" s="10" t="s">
        <v>202</v>
      </c>
      <c r="D80" s="10" t="s">
        <v>224</v>
      </c>
      <c r="E80" s="6" t="s">
        <v>260</v>
      </c>
      <c r="F80" s="10" t="s">
        <v>216</v>
      </c>
      <c r="G80" s="27">
        <f>G81</f>
        <v>50</v>
      </c>
    </row>
    <row r="81" spans="1:7" ht="47.25">
      <c r="A81" s="26" t="s">
        <v>217</v>
      </c>
      <c r="B81" s="17">
        <v>902</v>
      </c>
      <c r="C81" s="10" t="s">
        <v>202</v>
      </c>
      <c r="D81" s="10" t="s">
        <v>224</v>
      </c>
      <c r="E81" s="6" t="s">
        <v>260</v>
      </c>
      <c r="F81" s="10" t="s">
        <v>218</v>
      </c>
      <c r="G81" s="27">
        <v>50</v>
      </c>
    </row>
    <row r="82" spans="1:7" ht="47.25">
      <c r="A82" s="26" t="s">
        <v>261</v>
      </c>
      <c r="B82" s="17">
        <v>902</v>
      </c>
      <c r="C82" s="10" t="s">
        <v>202</v>
      </c>
      <c r="D82" s="10" t="s">
        <v>224</v>
      </c>
      <c r="E82" s="6" t="s">
        <v>262</v>
      </c>
      <c r="F82" s="10"/>
      <c r="G82" s="27">
        <f>G83</f>
        <v>15</v>
      </c>
    </row>
    <row r="83" spans="1:7" ht="15.75">
      <c r="A83" s="48" t="s">
        <v>263</v>
      </c>
      <c r="B83" s="17">
        <v>902</v>
      </c>
      <c r="C83" s="10" t="s">
        <v>202</v>
      </c>
      <c r="D83" s="10" t="s">
        <v>224</v>
      </c>
      <c r="E83" s="6" t="s">
        <v>264</v>
      </c>
      <c r="F83" s="10"/>
      <c r="G83" s="27">
        <f>G84</f>
        <v>15</v>
      </c>
    </row>
    <row r="84" spans="1:7" ht="31.5">
      <c r="A84" s="26" t="s">
        <v>215</v>
      </c>
      <c r="B84" s="17">
        <v>902</v>
      </c>
      <c r="C84" s="10" t="s">
        <v>202</v>
      </c>
      <c r="D84" s="10" t="s">
        <v>224</v>
      </c>
      <c r="E84" s="6" t="s">
        <v>264</v>
      </c>
      <c r="F84" s="10" t="s">
        <v>216</v>
      </c>
      <c r="G84" s="27">
        <f>G85</f>
        <v>15</v>
      </c>
    </row>
    <row r="85" spans="1:7" ht="47.25">
      <c r="A85" s="26" t="s">
        <v>217</v>
      </c>
      <c r="B85" s="17">
        <v>902</v>
      </c>
      <c r="C85" s="10" t="s">
        <v>202</v>
      </c>
      <c r="D85" s="10" t="s">
        <v>224</v>
      </c>
      <c r="E85" s="6" t="s">
        <v>264</v>
      </c>
      <c r="F85" s="10" t="s">
        <v>218</v>
      </c>
      <c r="G85" s="27">
        <v>15</v>
      </c>
    </row>
    <row r="86" spans="1:7" ht="47.25">
      <c r="A86" s="33" t="s">
        <v>265</v>
      </c>
      <c r="B86" s="17">
        <v>902</v>
      </c>
      <c r="C86" s="21" t="s">
        <v>202</v>
      </c>
      <c r="D86" s="21" t="s">
        <v>224</v>
      </c>
      <c r="E86" s="32" t="s">
        <v>266</v>
      </c>
      <c r="F86" s="34"/>
      <c r="G86" s="27">
        <f>G87</f>
        <v>100</v>
      </c>
    </row>
    <row r="87" spans="1:7" ht="31.5">
      <c r="A87" s="26" t="s">
        <v>241</v>
      </c>
      <c r="B87" s="17">
        <v>902</v>
      </c>
      <c r="C87" s="21" t="s">
        <v>202</v>
      </c>
      <c r="D87" s="21" t="s">
        <v>224</v>
      </c>
      <c r="E87" s="21" t="s">
        <v>267</v>
      </c>
      <c r="F87" s="34"/>
      <c r="G87" s="27">
        <f>G88</f>
        <v>100</v>
      </c>
    </row>
    <row r="88" spans="1:7" ht="15.75">
      <c r="A88" s="31" t="s">
        <v>219</v>
      </c>
      <c r="B88" s="17">
        <v>902</v>
      </c>
      <c r="C88" s="21" t="s">
        <v>202</v>
      </c>
      <c r="D88" s="21" t="s">
        <v>224</v>
      </c>
      <c r="E88" s="21" t="s">
        <v>267</v>
      </c>
      <c r="F88" s="34" t="s">
        <v>229</v>
      </c>
      <c r="G88" s="27">
        <f>G89</f>
        <v>100</v>
      </c>
    </row>
    <row r="89" spans="1:7" ht="63">
      <c r="A89" s="31" t="s">
        <v>268</v>
      </c>
      <c r="B89" s="17">
        <v>902</v>
      </c>
      <c r="C89" s="21" t="s">
        <v>202</v>
      </c>
      <c r="D89" s="21" t="s">
        <v>224</v>
      </c>
      <c r="E89" s="21" t="s">
        <v>267</v>
      </c>
      <c r="F89" s="34" t="s">
        <v>244</v>
      </c>
      <c r="G89" s="27">
        <v>100</v>
      </c>
    </row>
    <row r="90" spans="1:7" ht="15.75">
      <c r="A90" s="26" t="s">
        <v>205</v>
      </c>
      <c r="B90" s="17">
        <v>902</v>
      </c>
      <c r="C90" s="21" t="s">
        <v>202</v>
      </c>
      <c r="D90" s="21" t="s">
        <v>224</v>
      </c>
      <c r="E90" s="21" t="s">
        <v>206</v>
      </c>
      <c r="F90" s="21"/>
      <c r="G90" s="27">
        <f>G91+G114</f>
        <v>12340.3</v>
      </c>
    </row>
    <row r="91" spans="1:7" ht="31.5">
      <c r="A91" s="26" t="s">
        <v>269</v>
      </c>
      <c r="B91" s="17">
        <v>902</v>
      </c>
      <c r="C91" s="21" t="s">
        <v>202</v>
      </c>
      <c r="D91" s="21" t="s">
        <v>224</v>
      </c>
      <c r="E91" s="21" t="s">
        <v>270</v>
      </c>
      <c r="F91" s="21"/>
      <c r="G91" s="27">
        <f>G97+G100+G106+G109</f>
        <v>3600.8999999999996</v>
      </c>
    </row>
    <row r="92" spans="1:7" ht="47.25" hidden="1">
      <c r="A92" s="26" t="s">
        <v>271</v>
      </c>
      <c r="B92" s="17">
        <v>902</v>
      </c>
      <c r="C92" s="21" t="s">
        <v>202</v>
      </c>
      <c r="D92" s="21" t="s">
        <v>224</v>
      </c>
      <c r="E92" s="21" t="s">
        <v>272</v>
      </c>
      <c r="F92" s="25"/>
      <c r="G92" s="27">
        <f t="shared" ref="G92" si="2">G93+G95</f>
        <v>0</v>
      </c>
    </row>
    <row r="93" spans="1:7" ht="94.5" hidden="1">
      <c r="A93" s="26" t="s">
        <v>211</v>
      </c>
      <c r="B93" s="17">
        <v>902</v>
      </c>
      <c r="C93" s="21" t="s">
        <v>202</v>
      </c>
      <c r="D93" s="21" t="s">
        <v>224</v>
      </c>
      <c r="E93" s="21" t="s">
        <v>272</v>
      </c>
      <c r="F93" s="21" t="s">
        <v>212</v>
      </c>
      <c r="G93" s="27">
        <f>G94</f>
        <v>0</v>
      </c>
    </row>
    <row r="94" spans="1:7" ht="31.5" hidden="1">
      <c r="A94" s="26" t="s">
        <v>213</v>
      </c>
      <c r="B94" s="17">
        <v>902</v>
      </c>
      <c r="C94" s="21" t="s">
        <v>202</v>
      </c>
      <c r="D94" s="21" t="s">
        <v>224</v>
      </c>
      <c r="E94" s="21" t="s">
        <v>272</v>
      </c>
      <c r="F94" s="21" t="s">
        <v>214</v>
      </c>
      <c r="G94" s="27">
        <v>0</v>
      </c>
    </row>
    <row r="95" spans="1:7" ht="31.5" hidden="1">
      <c r="A95" s="26" t="s">
        <v>215</v>
      </c>
      <c r="B95" s="17">
        <v>902</v>
      </c>
      <c r="C95" s="21" t="s">
        <v>202</v>
      </c>
      <c r="D95" s="21" t="s">
        <v>224</v>
      </c>
      <c r="E95" s="21" t="s">
        <v>272</v>
      </c>
      <c r="F95" s="21" t="s">
        <v>216</v>
      </c>
      <c r="G95" s="27">
        <f t="shared" ref="G95" si="3">G96</f>
        <v>0</v>
      </c>
    </row>
    <row r="96" spans="1:7" ht="47.25" hidden="1">
      <c r="A96" s="26" t="s">
        <v>217</v>
      </c>
      <c r="B96" s="17">
        <v>902</v>
      </c>
      <c r="C96" s="21" t="s">
        <v>202</v>
      </c>
      <c r="D96" s="21" t="s">
        <v>224</v>
      </c>
      <c r="E96" s="21" t="s">
        <v>272</v>
      </c>
      <c r="F96" s="21" t="s">
        <v>218</v>
      </c>
      <c r="G96" s="27">
        <v>0</v>
      </c>
    </row>
    <row r="97" spans="1:9" ht="47.25">
      <c r="A97" s="33" t="s">
        <v>273</v>
      </c>
      <c r="B97" s="17">
        <v>902</v>
      </c>
      <c r="C97" s="21" t="s">
        <v>202</v>
      </c>
      <c r="D97" s="21" t="s">
        <v>224</v>
      </c>
      <c r="E97" s="21" t="s">
        <v>274</v>
      </c>
      <c r="F97" s="21"/>
      <c r="G97" s="27">
        <f>G98</f>
        <v>701.8</v>
      </c>
    </row>
    <row r="98" spans="1:9" ht="94.5">
      <c r="A98" s="26" t="s">
        <v>211</v>
      </c>
      <c r="B98" s="17">
        <v>902</v>
      </c>
      <c r="C98" s="21" t="s">
        <v>202</v>
      </c>
      <c r="D98" s="21" t="s">
        <v>224</v>
      </c>
      <c r="E98" s="21" t="s">
        <v>274</v>
      </c>
      <c r="F98" s="21" t="s">
        <v>212</v>
      </c>
      <c r="G98" s="27">
        <f>G99</f>
        <v>701.8</v>
      </c>
    </row>
    <row r="99" spans="1:9" ht="31.5">
      <c r="A99" s="26" t="s">
        <v>213</v>
      </c>
      <c r="B99" s="17">
        <v>902</v>
      </c>
      <c r="C99" s="21" t="s">
        <v>202</v>
      </c>
      <c r="D99" s="21" t="s">
        <v>224</v>
      </c>
      <c r="E99" s="21" t="s">
        <v>274</v>
      </c>
      <c r="F99" s="21" t="s">
        <v>214</v>
      </c>
      <c r="G99" s="27">
        <v>701.8</v>
      </c>
      <c r="I99" s="142"/>
    </row>
    <row r="100" spans="1:9" ht="47.25">
      <c r="A100" s="35" t="s">
        <v>275</v>
      </c>
      <c r="B100" s="17">
        <v>902</v>
      </c>
      <c r="C100" s="21" t="s">
        <v>202</v>
      </c>
      <c r="D100" s="21" t="s">
        <v>224</v>
      </c>
      <c r="E100" s="21" t="s">
        <v>276</v>
      </c>
      <c r="F100" s="21"/>
      <c r="G100" s="27">
        <f>G101</f>
        <v>40</v>
      </c>
    </row>
    <row r="101" spans="1:9" ht="31.5">
      <c r="A101" s="26" t="s">
        <v>215</v>
      </c>
      <c r="B101" s="17">
        <v>902</v>
      </c>
      <c r="C101" s="21" t="s">
        <v>202</v>
      </c>
      <c r="D101" s="21" t="s">
        <v>224</v>
      </c>
      <c r="E101" s="21" t="s">
        <v>276</v>
      </c>
      <c r="F101" s="21" t="s">
        <v>216</v>
      </c>
      <c r="G101" s="27">
        <f>G102</f>
        <v>40</v>
      </c>
    </row>
    <row r="102" spans="1:9" ht="47.25">
      <c r="A102" s="26" t="s">
        <v>217</v>
      </c>
      <c r="B102" s="17">
        <v>902</v>
      </c>
      <c r="C102" s="21" t="s">
        <v>202</v>
      </c>
      <c r="D102" s="21" t="s">
        <v>224</v>
      </c>
      <c r="E102" s="21" t="s">
        <v>276</v>
      </c>
      <c r="F102" s="21" t="s">
        <v>218</v>
      </c>
      <c r="G102" s="27">
        <f>36+4</f>
        <v>40</v>
      </c>
      <c r="I102" s="142"/>
    </row>
    <row r="103" spans="1:9" ht="31.5" hidden="1">
      <c r="A103" s="33" t="s">
        <v>277</v>
      </c>
      <c r="B103" s="17">
        <v>902</v>
      </c>
      <c r="C103" s="21" t="s">
        <v>202</v>
      </c>
      <c r="D103" s="21" t="s">
        <v>224</v>
      </c>
      <c r="E103" s="21" t="s">
        <v>276</v>
      </c>
      <c r="F103" s="21"/>
      <c r="G103" s="27">
        <f t="shared" ref="G103:G104" si="4">G104</f>
        <v>0</v>
      </c>
    </row>
    <row r="104" spans="1:9" ht="31.5" hidden="1">
      <c r="A104" s="26" t="s">
        <v>215</v>
      </c>
      <c r="B104" s="17">
        <v>902</v>
      </c>
      <c r="C104" s="21" t="s">
        <v>202</v>
      </c>
      <c r="D104" s="21" t="s">
        <v>224</v>
      </c>
      <c r="E104" s="21" t="s">
        <v>276</v>
      </c>
      <c r="F104" s="21" t="s">
        <v>216</v>
      </c>
      <c r="G104" s="27">
        <f t="shared" si="4"/>
        <v>0</v>
      </c>
    </row>
    <row r="105" spans="1:9" ht="47.25" hidden="1">
      <c r="A105" s="26" t="s">
        <v>217</v>
      </c>
      <c r="B105" s="17">
        <v>902</v>
      </c>
      <c r="C105" s="21" t="s">
        <v>202</v>
      </c>
      <c r="D105" s="21" t="s">
        <v>224</v>
      </c>
      <c r="E105" s="21" t="s">
        <v>276</v>
      </c>
      <c r="F105" s="21" t="s">
        <v>218</v>
      </c>
      <c r="G105" s="27"/>
    </row>
    <row r="106" spans="1:9" ht="63">
      <c r="A106" s="33" t="s">
        <v>278</v>
      </c>
      <c r="B106" s="17">
        <v>902</v>
      </c>
      <c r="C106" s="21" t="s">
        <v>202</v>
      </c>
      <c r="D106" s="21" t="s">
        <v>224</v>
      </c>
      <c r="E106" s="21" t="s">
        <v>279</v>
      </c>
      <c r="F106" s="21"/>
      <c r="G106" s="27">
        <f>G107</f>
        <v>1752.9</v>
      </c>
    </row>
    <row r="107" spans="1:9" ht="94.5">
      <c r="A107" s="26" t="s">
        <v>211</v>
      </c>
      <c r="B107" s="17">
        <v>902</v>
      </c>
      <c r="C107" s="21" t="s">
        <v>202</v>
      </c>
      <c r="D107" s="21" t="s">
        <v>224</v>
      </c>
      <c r="E107" s="21" t="s">
        <v>279</v>
      </c>
      <c r="F107" s="21" t="s">
        <v>212</v>
      </c>
      <c r="G107" s="27">
        <f>G108</f>
        <v>1752.9</v>
      </c>
    </row>
    <row r="108" spans="1:9" ht="31.5">
      <c r="A108" s="26" t="s">
        <v>213</v>
      </c>
      <c r="B108" s="17">
        <v>902</v>
      </c>
      <c r="C108" s="21" t="s">
        <v>202</v>
      </c>
      <c r="D108" s="21" t="s">
        <v>224</v>
      </c>
      <c r="E108" s="21" t="s">
        <v>279</v>
      </c>
      <c r="F108" s="21" t="s">
        <v>214</v>
      </c>
      <c r="G108" s="27">
        <v>1752.9</v>
      </c>
    </row>
    <row r="109" spans="1:9" ht="47.25">
      <c r="A109" s="33" t="s">
        <v>280</v>
      </c>
      <c r="B109" s="17">
        <v>902</v>
      </c>
      <c r="C109" s="21" t="s">
        <v>202</v>
      </c>
      <c r="D109" s="21" t="s">
        <v>224</v>
      </c>
      <c r="E109" s="21" t="s">
        <v>281</v>
      </c>
      <c r="F109" s="21"/>
      <c r="G109" s="27">
        <f>G110+G112</f>
        <v>1106.1999999999998</v>
      </c>
    </row>
    <row r="110" spans="1:9" ht="94.5">
      <c r="A110" s="26" t="s">
        <v>211</v>
      </c>
      <c r="B110" s="17">
        <v>902</v>
      </c>
      <c r="C110" s="21" t="s">
        <v>202</v>
      </c>
      <c r="D110" s="21" t="s">
        <v>224</v>
      </c>
      <c r="E110" s="21" t="s">
        <v>281</v>
      </c>
      <c r="F110" s="21" t="s">
        <v>212</v>
      </c>
      <c r="G110" s="27">
        <f>G111</f>
        <v>1073.0999999999999</v>
      </c>
    </row>
    <row r="111" spans="1:9" ht="31.5">
      <c r="A111" s="26" t="s">
        <v>213</v>
      </c>
      <c r="B111" s="17">
        <v>902</v>
      </c>
      <c r="C111" s="21" t="s">
        <v>202</v>
      </c>
      <c r="D111" s="21" t="s">
        <v>224</v>
      </c>
      <c r="E111" s="21" t="s">
        <v>281</v>
      </c>
      <c r="F111" s="21" t="s">
        <v>214</v>
      </c>
      <c r="G111" s="27">
        <f>1537-463.9</f>
        <v>1073.0999999999999</v>
      </c>
      <c r="I111" s="142"/>
    </row>
    <row r="112" spans="1:9" ht="47.25">
      <c r="A112" s="26" t="s">
        <v>282</v>
      </c>
      <c r="B112" s="17">
        <v>902</v>
      </c>
      <c r="C112" s="21" t="s">
        <v>202</v>
      </c>
      <c r="D112" s="21" t="s">
        <v>224</v>
      </c>
      <c r="E112" s="21" t="s">
        <v>281</v>
      </c>
      <c r="F112" s="21" t="s">
        <v>216</v>
      </c>
      <c r="G112" s="27">
        <f>G113</f>
        <v>33.1</v>
      </c>
    </row>
    <row r="113" spans="1:7" ht="47.25">
      <c r="A113" s="26" t="s">
        <v>217</v>
      </c>
      <c r="B113" s="17">
        <v>902</v>
      </c>
      <c r="C113" s="21" t="s">
        <v>202</v>
      </c>
      <c r="D113" s="21" t="s">
        <v>224</v>
      </c>
      <c r="E113" s="21" t="s">
        <v>281</v>
      </c>
      <c r="F113" s="21" t="s">
        <v>218</v>
      </c>
      <c r="G113" s="27">
        <v>33.1</v>
      </c>
    </row>
    <row r="114" spans="1:7" ht="15.75">
      <c r="A114" s="26" t="s">
        <v>225</v>
      </c>
      <c r="B114" s="17">
        <v>902</v>
      </c>
      <c r="C114" s="21" t="s">
        <v>202</v>
      </c>
      <c r="D114" s="21" t="s">
        <v>224</v>
      </c>
      <c r="E114" s="21" t="s">
        <v>226</v>
      </c>
      <c r="F114" s="21"/>
      <c r="G114" s="27">
        <f>G127+G132+G137</f>
        <v>8739.4</v>
      </c>
    </row>
    <row r="115" spans="1:7" ht="15.75" hidden="1">
      <c r="A115" s="26" t="s">
        <v>283</v>
      </c>
      <c r="B115" s="17">
        <v>902</v>
      </c>
      <c r="C115" s="21" t="s">
        <v>202</v>
      </c>
      <c r="D115" s="21" t="s">
        <v>224</v>
      </c>
      <c r="E115" s="21" t="s">
        <v>284</v>
      </c>
      <c r="F115" s="21"/>
      <c r="G115" s="27">
        <f t="shared" ref="G115:G116" si="5">G116</f>
        <v>0</v>
      </c>
    </row>
    <row r="116" spans="1:7" ht="33" hidden="1" customHeight="1">
      <c r="A116" s="26" t="s">
        <v>282</v>
      </c>
      <c r="B116" s="17">
        <v>902</v>
      </c>
      <c r="C116" s="21" t="s">
        <v>202</v>
      </c>
      <c r="D116" s="21" t="s">
        <v>224</v>
      </c>
      <c r="E116" s="21" t="s">
        <v>284</v>
      </c>
      <c r="F116" s="21" t="s">
        <v>216</v>
      </c>
      <c r="G116" s="27">
        <f t="shared" si="5"/>
        <v>0</v>
      </c>
    </row>
    <row r="117" spans="1:7" ht="47.25" hidden="1">
      <c r="A117" s="26" t="s">
        <v>217</v>
      </c>
      <c r="B117" s="17">
        <v>902</v>
      </c>
      <c r="C117" s="21" t="s">
        <v>202</v>
      </c>
      <c r="D117" s="21" t="s">
        <v>224</v>
      </c>
      <c r="E117" s="21" t="s">
        <v>284</v>
      </c>
      <c r="F117" s="21" t="s">
        <v>218</v>
      </c>
      <c r="G117" s="27">
        <v>0</v>
      </c>
    </row>
    <row r="118" spans="1:7" ht="15.75" hidden="1">
      <c r="A118" s="26" t="s">
        <v>285</v>
      </c>
      <c r="B118" s="17">
        <v>902</v>
      </c>
      <c r="C118" s="21" t="s">
        <v>202</v>
      </c>
      <c r="D118" s="21" t="s">
        <v>224</v>
      </c>
      <c r="E118" s="21" t="s">
        <v>286</v>
      </c>
      <c r="F118" s="25"/>
      <c r="G118" s="27">
        <f t="shared" ref="G118:G119" si="6">G119</f>
        <v>0</v>
      </c>
    </row>
    <row r="119" spans="1:7" ht="47.25" hidden="1">
      <c r="A119" s="26" t="s">
        <v>282</v>
      </c>
      <c r="B119" s="17">
        <v>902</v>
      </c>
      <c r="C119" s="21" t="s">
        <v>202</v>
      </c>
      <c r="D119" s="21" t="s">
        <v>224</v>
      </c>
      <c r="E119" s="21" t="s">
        <v>286</v>
      </c>
      <c r="F119" s="21" t="s">
        <v>216</v>
      </c>
      <c r="G119" s="27">
        <f t="shared" si="6"/>
        <v>0</v>
      </c>
    </row>
    <row r="120" spans="1:7" ht="47.25" hidden="1">
      <c r="A120" s="26" t="s">
        <v>217</v>
      </c>
      <c r="B120" s="17">
        <v>902</v>
      </c>
      <c r="C120" s="21" t="s">
        <v>202</v>
      </c>
      <c r="D120" s="21" t="s">
        <v>224</v>
      </c>
      <c r="E120" s="21" t="s">
        <v>286</v>
      </c>
      <c r="F120" s="21" t="s">
        <v>218</v>
      </c>
      <c r="G120" s="27">
        <v>0</v>
      </c>
    </row>
    <row r="121" spans="1:7" ht="31.5" hidden="1">
      <c r="A121" s="26" t="s">
        <v>287</v>
      </c>
      <c r="B121" s="17">
        <v>902</v>
      </c>
      <c r="C121" s="21" t="s">
        <v>202</v>
      </c>
      <c r="D121" s="21" t="s">
        <v>224</v>
      </c>
      <c r="E121" s="21" t="s">
        <v>288</v>
      </c>
      <c r="F121" s="21"/>
      <c r="G121" s="27">
        <f t="shared" ref="G121:G122" si="7">G122</f>
        <v>0</v>
      </c>
    </row>
    <row r="122" spans="1:7" ht="47.25" hidden="1">
      <c r="A122" s="26" t="s">
        <v>282</v>
      </c>
      <c r="B122" s="17">
        <v>902</v>
      </c>
      <c r="C122" s="21" t="s">
        <v>202</v>
      </c>
      <c r="D122" s="21" t="s">
        <v>224</v>
      </c>
      <c r="E122" s="21" t="s">
        <v>288</v>
      </c>
      <c r="F122" s="21" t="s">
        <v>216</v>
      </c>
      <c r="G122" s="27">
        <f t="shared" si="7"/>
        <v>0</v>
      </c>
    </row>
    <row r="123" spans="1:7" ht="47.25" hidden="1">
      <c r="A123" s="26" t="s">
        <v>217</v>
      </c>
      <c r="B123" s="17">
        <v>902</v>
      </c>
      <c r="C123" s="21" t="s">
        <v>202</v>
      </c>
      <c r="D123" s="21" t="s">
        <v>224</v>
      </c>
      <c r="E123" s="21" t="s">
        <v>288</v>
      </c>
      <c r="F123" s="21" t="s">
        <v>218</v>
      </c>
      <c r="G123" s="27">
        <v>0</v>
      </c>
    </row>
    <row r="124" spans="1:7" ht="15.75" hidden="1">
      <c r="A124" s="26" t="s">
        <v>263</v>
      </c>
      <c r="B124" s="17">
        <v>902</v>
      </c>
      <c r="C124" s="21" t="s">
        <v>202</v>
      </c>
      <c r="D124" s="21" t="s">
        <v>224</v>
      </c>
      <c r="E124" s="21" t="s">
        <v>289</v>
      </c>
      <c r="F124" s="21"/>
      <c r="G124" s="27">
        <f t="shared" ref="G124:G125" si="8">G125</f>
        <v>0</v>
      </c>
    </row>
    <row r="125" spans="1:7" ht="47.25" hidden="1">
      <c r="A125" s="26" t="s">
        <v>282</v>
      </c>
      <c r="B125" s="17">
        <v>902</v>
      </c>
      <c r="C125" s="21" t="s">
        <v>202</v>
      </c>
      <c r="D125" s="21" t="s">
        <v>224</v>
      </c>
      <c r="E125" s="21" t="s">
        <v>289</v>
      </c>
      <c r="F125" s="21" t="s">
        <v>216</v>
      </c>
      <c r="G125" s="27">
        <f t="shared" si="8"/>
        <v>0</v>
      </c>
    </row>
    <row r="126" spans="1:7" ht="47.25" hidden="1">
      <c r="A126" s="26" t="s">
        <v>217</v>
      </c>
      <c r="B126" s="17">
        <v>902</v>
      </c>
      <c r="C126" s="21" t="s">
        <v>202</v>
      </c>
      <c r="D126" s="21" t="s">
        <v>224</v>
      </c>
      <c r="E126" s="21" t="s">
        <v>289</v>
      </c>
      <c r="F126" s="21" t="s">
        <v>218</v>
      </c>
      <c r="G126" s="27">
        <v>0</v>
      </c>
    </row>
    <row r="127" spans="1:7" ht="31.5">
      <c r="A127" s="26" t="s">
        <v>290</v>
      </c>
      <c r="B127" s="17">
        <v>902</v>
      </c>
      <c r="C127" s="21" t="s">
        <v>202</v>
      </c>
      <c r="D127" s="21" t="s">
        <v>224</v>
      </c>
      <c r="E127" s="21" t="s">
        <v>291</v>
      </c>
      <c r="F127" s="21"/>
      <c r="G127" s="27">
        <f>G128+G130</f>
        <v>6126.7</v>
      </c>
    </row>
    <row r="128" spans="1:7" ht="94.5">
      <c r="A128" s="26" t="s">
        <v>211</v>
      </c>
      <c r="B128" s="17">
        <v>902</v>
      </c>
      <c r="C128" s="21" t="s">
        <v>202</v>
      </c>
      <c r="D128" s="21" t="s">
        <v>224</v>
      </c>
      <c r="E128" s="21" t="s">
        <v>291</v>
      </c>
      <c r="F128" s="21" t="s">
        <v>212</v>
      </c>
      <c r="G128" s="27">
        <f>G129</f>
        <v>4952</v>
      </c>
    </row>
    <row r="129" spans="1:9" ht="31.5">
      <c r="A129" s="26" t="s">
        <v>292</v>
      </c>
      <c r="B129" s="17">
        <v>902</v>
      </c>
      <c r="C129" s="21" t="s">
        <v>202</v>
      </c>
      <c r="D129" s="21" t="s">
        <v>224</v>
      </c>
      <c r="E129" s="21" t="s">
        <v>291</v>
      </c>
      <c r="F129" s="21" t="s">
        <v>293</v>
      </c>
      <c r="G129" s="28">
        <f>5174.7-222.7</f>
        <v>4952</v>
      </c>
    </row>
    <row r="130" spans="1:9" ht="47.25">
      <c r="A130" s="26" t="s">
        <v>282</v>
      </c>
      <c r="B130" s="17">
        <v>902</v>
      </c>
      <c r="C130" s="21" t="s">
        <v>202</v>
      </c>
      <c r="D130" s="21" t="s">
        <v>224</v>
      </c>
      <c r="E130" s="21" t="s">
        <v>291</v>
      </c>
      <c r="F130" s="21" t="s">
        <v>216</v>
      </c>
      <c r="G130" s="27">
        <f>G131</f>
        <v>1174.7</v>
      </c>
    </row>
    <row r="131" spans="1:9" ht="47.25">
      <c r="A131" s="26" t="s">
        <v>217</v>
      </c>
      <c r="B131" s="17">
        <v>902</v>
      </c>
      <c r="C131" s="21" t="s">
        <v>202</v>
      </c>
      <c r="D131" s="21" t="s">
        <v>224</v>
      </c>
      <c r="E131" s="21" t="s">
        <v>291</v>
      </c>
      <c r="F131" s="21" t="s">
        <v>218</v>
      </c>
      <c r="G131" s="28">
        <f>724.7+450</f>
        <v>1174.7</v>
      </c>
      <c r="I131" s="142"/>
    </row>
    <row r="132" spans="1:9" ht="47.25">
      <c r="A132" s="26" t="s">
        <v>294</v>
      </c>
      <c r="B132" s="17">
        <v>902</v>
      </c>
      <c r="C132" s="21" t="s">
        <v>202</v>
      </c>
      <c r="D132" s="21" t="s">
        <v>224</v>
      </c>
      <c r="E132" s="21" t="s">
        <v>295</v>
      </c>
      <c r="F132" s="21"/>
      <c r="G132" s="27">
        <f>G133+G135</f>
        <v>2520.4</v>
      </c>
    </row>
    <row r="133" spans="1:9" ht="94.5">
      <c r="A133" s="26" t="s">
        <v>211</v>
      </c>
      <c r="B133" s="17">
        <v>902</v>
      </c>
      <c r="C133" s="21" t="s">
        <v>202</v>
      </c>
      <c r="D133" s="21" t="s">
        <v>224</v>
      </c>
      <c r="E133" s="21" t="s">
        <v>295</v>
      </c>
      <c r="F133" s="21" t="s">
        <v>212</v>
      </c>
      <c r="G133" s="27">
        <f>G134</f>
        <v>1895</v>
      </c>
    </row>
    <row r="134" spans="1:9" ht="31.5">
      <c r="A134" s="26" t="s">
        <v>213</v>
      </c>
      <c r="B134" s="17">
        <v>902</v>
      </c>
      <c r="C134" s="21" t="s">
        <v>202</v>
      </c>
      <c r="D134" s="21" t="s">
        <v>224</v>
      </c>
      <c r="E134" s="21" t="s">
        <v>295</v>
      </c>
      <c r="F134" s="21" t="s">
        <v>214</v>
      </c>
      <c r="G134" s="28">
        <f>1952.2-57.2</f>
        <v>1895</v>
      </c>
      <c r="I134" s="142"/>
    </row>
    <row r="135" spans="1:9" ht="47.25">
      <c r="A135" s="26" t="s">
        <v>282</v>
      </c>
      <c r="B135" s="17">
        <v>902</v>
      </c>
      <c r="C135" s="21" t="s">
        <v>202</v>
      </c>
      <c r="D135" s="21" t="s">
        <v>224</v>
      </c>
      <c r="E135" s="21" t="s">
        <v>295</v>
      </c>
      <c r="F135" s="21" t="s">
        <v>216</v>
      </c>
      <c r="G135" s="27">
        <f>G136</f>
        <v>625.4</v>
      </c>
    </row>
    <row r="136" spans="1:9" ht="47.25">
      <c r="A136" s="26" t="s">
        <v>217</v>
      </c>
      <c r="B136" s="17">
        <v>902</v>
      </c>
      <c r="C136" s="21" t="s">
        <v>202</v>
      </c>
      <c r="D136" s="21" t="s">
        <v>224</v>
      </c>
      <c r="E136" s="21" t="s">
        <v>295</v>
      </c>
      <c r="F136" s="21" t="s">
        <v>218</v>
      </c>
      <c r="G136" s="27">
        <f>821.9-196.5</f>
        <v>625.4</v>
      </c>
    </row>
    <row r="137" spans="1:9" ht="15.75">
      <c r="A137" s="125" t="s">
        <v>227</v>
      </c>
      <c r="B137" s="17">
        <v>902</v>
      </c>
      <c r="C137" s="21" t="s">
        <v>202</v>
      </c>
      <c r="D137" s="21" t="s">
        <v>224</v>
      </c>
      <c r="E137" s="21" t="s">
        <v>228</v>
      </c>
      <c r="F137" s="21"/>
      <c r="G137" s="27">
        <f>G138</f>
        <v>92.3</v>
      </c>
    </row>
    <row r="138" spans="1:9" ht="15.75">
      <c r="A138" s="26" t="s">
        <v>219</v>
      </c>
      <c r="B138" s="17">
        <v>902</v>
      </c>
      <c r="C138" s="21" t="s">
        <v>202</v>
      </c>
      <c r="D138" s="21" t="s">
        <v>224</v>
      </c>
      <c r="E138" s="21" t="s">
        <v>228</v>
      </c>
      <c r="F138" s="21" t="s">
        <v>229</v>
      </c>
      <c r="G138" s="27">
        <f>G139</f>
        <v>92.3</v>
      </c>
    </row>
    <row r="139" spans="1:9" ht="15.75">
      <c r="A139" s="26" t="s">
        <v>230</v>
      </c>
      <c r="B139" s="17">
        <v>902</v>
      </c>
      <c r="C139" s="21" t="s">
        <v>202</v>
      </c>
      <c r="D139" s="21" t="s">
        <v>224</v>
      </c>
      <c r="E139" s="21" t="s">
        <v>228</v>
      </c>
      <c r="F139" s="21" t="s">
        <v>231</v>
      </c>
      <c r="G139" s="27">
        <v>92.3</v>
      </c>
      <c r="H139" s="133" t="s">
        <v>892</v>
      </c>
    </row>
    <row r="140" spans="1:9" ht="15.75" hidden="1">
      <c r="A140" s="24" t="s">
        <v>296</v>
      </c>
      <c r="B140" s="20">
        <v>902</v>
      </c>
      <c r="C140" s="25" t="s">
        <v>297</v>
      </c>
      <c r="D140" s="25"/>
      <c r="E140" s="25"/>
      <c r="F140" s="25"/>
      <c r="G140" s="22">
        <f t="shared" ref="G140" si="9">G141+G147</f>
        <v>0</v>
      </c>
    </row>
    <row r="141" spans="1:9" ht="31.5" hidden="1">
      <c r="A141" s="24" t="s">
        <v>298</v>
      </c>
      <c r="B141" s="20">
        <v>902</v>
      </c>
      <c r="C141" s="25" t="s">
        <v>297</v>
      </c>
      <c r="D141" s="25" t="s">
        <v>299</v>
      </c>
      <c r="E141" s="25"/>
      <c r="F141" s="25"/>
      <c r="G141" s="22">
        <f t="shared" ref="G141:G145" si="10">G142</f>
        <v>0</v>
      </c>
    </row>
    <row r="142" spans="1:9" ht="15.75" hidden="1">
      <c r="A142" s="26" t="s">
        <v>205</v>
      </c>
      <c r="B142" s="17">
        <v>902</v>
      </c>
      <c r="C142" s="21" t="s">
        <v>297</v>
      </c>
      <c r="D142" s="21" t="s">
        <v>299</v>
      </c>
      <c r="E142" s="21" t="s">
        <v>206</v>
      </c>
      <c r="F142" s="21"/>
      <c r="G142" s="27">
        <f t="shared" si="10"/>
        <v>0</v>
      </c>
    </row>
    <row r="143" spans="1:9" ht="31.5" hidden="1">
      <c r="A143" s="26" t="s">
        <v>269</v>
      </c>
      <c r="B143" s="17">
        <v>902</v>
      </c>
      <c r="C143" s="21" t="s">
        <v>297</v>
      </c>
      <c r="D143" s="21" t="s">
        <v>299</v>
      </c>
      <c r="E143" s="21" t="s">
        <v>270</v>
      </c>
      <c r="F143" s="21"/>
      <c r="G143" s="27">
        <f t="shared" si="10"/>
        <v>0</v>
      </c>
    </row>
    <row r="144" spans="1:9" ht="47.25" hidden="1">
      <c r="A144" s="26" t="s">
        <v>300</v>
      </c>
      <c r="B144" s="17">
        <v>902</v>
      </c>
      <c r="C144" s="21" t="s">
        <v>297</v>
      </c>
      <c r="D144" s="21" t="s">
        <v>299</v>
      </c>
      <c r="E144" s="21" t="s">
        <v>301</v>
      </c>
      <c r="F144" s="21"/>
      <c r="G144" s="27">
        <f t="shared" si="10"/>
        <v>0</v>
      </c>
    </row>
    <row r="145" spans="1:9" ht="94.5" hidden="1">
      <c r="A145" s="26" t="s">
        <v>211</v>
      </c>
      <c r="B145" s="17">
        <v>902</v>
      </c>
      <c r="C145" s="21" t="s">
        <v>297</v>
      </c>
      <c r="D145" s="21" t="s">
        <v>299</v>
      </c>
      <c r="E145" s="21" t="s">
        <v>301</v>
      </c>
      <c r="F145" s="21" t="s">
        <v>212</v>
      </c>
      <c r="G145" s="27">
        <f t="shared" si="10"/>
        <v>0</v>
      </c>
    </row>
    <row r="146" spans="1:9" ht="31.5" hidden="1">
      <c r="A146" s="26" t="s">
        <v>213</v>
      </c>
      <c r="B146" s="17">
        <v>902</v>
      </c>
      <c r="C146" s="21" t="s">
        <v>297</v>
      </c>
      <c r="D146" s="21" t="s">
        <v>299</v>
      </c>
      <c r="E146" s="21" t="s">
        <v>301</v>
      </c>
      <c r="F146" s="21" t="s">
        <v>214</v>
      </c>
      <c r="G146" s="28"/>
    </row>
    <row r="147" spans="1:9" ht="31.5" hidden="1">
      <c r="A147" s="24" t="s">
        <v>302</v>
      </c>
      <c r="B147" s="20">
        <v>902</v>
      </c>
      <c r="C147" s="25" t="s">
        <v>297</v>
      </c>
      <c r="D147" s="25" t="s">
        <v>303</v>
      </c>
      <c r="E147" s="25"/>
      <c r="F147" s="25"/>
      <c r="G147" s="27">
        <f t="shared" ref="G147:G150" si="11">G148</f>
        <v>0</v>
      </c>
    </row>
    <row r="148" spans="1:9" ht="15.75" hidden="1">
      <c r="A148" s="26" t="s">
        <v>205</v>
      </c>
      <c r="B148" s="17">
        <v>902</v>
      </c>
      <c r="C148" s="21" t="s">
        <v>297</v>
      </c>
      <c r="D148" s="21" t="s">
        <v>303</v>
      </c>
      <c r="E148" s="21" t="s">
        <v>206</v>
      </c>
      <c r="F148" s="21"/>
      <c r="G148" s="27">
        <f t="shared" si="11"/>
        <v>0</v>
      </c>
    </row>
    <row r="149" spans="1:9" ht="31.5" hidden="1">
      <c r="A149" s="26" t="s">
        <v>304</v>
      </c>
      <c r="B149" s="17">
        <v>902</v>
      </c>
      <c r="C149" s="21" t="s">
        <v>297</v>
      </c>
      <c r="D149" s="21" t="s">
        <v>303</v>
      </c>
      <c r="E149" s="21" t="s">
        <v>305</v>
      </c>
      <c r="F149" s="21"/>
      <c r="G149" s="27">
        <f t="shared" si="11"/>
        <v>0</v>
      </c>
    </row>
    <row r="150" spans="1:9" ht="47.25" hidden="1">
      <c r="A150" s="26" t="s">
        <v>282</v>
      </c>
      <c r="B150" s="17">
        <v>902</v>
      </c>
      <c r="C150" s="21" t="s">
        <v>297</v>
      </c>
      <c r="D150" s="21" t="s">
        <v>303</v>
      </c>
      <c r="E150" s="21" t="s">
        <v>305</v>
      </c>
      <c r="F150" s="21" t="s">
        <v>216</v>
      </c>
      <c r="G150" s="27">
        <f t="shared" si="11"/>
        <v>0</v>
      </c>
    </row>
    <row r="151" spans="1:9" ht="47.25" hidden="1">
      <c r="A151" s="26" t="s">
        <v>217</v>
      </c>
      <c r="B151" s="17">
        <v>902</v>
      </c>
      <c r="C151" s="21" t="s">
        <v>297</v>
      </c>
      <c r="D151" s="21" t="s">
        <v>303</v>
      </c>
      <c r="E151" s="21" t="s">
        <v>305</v>
      </c>
      <c r="F151" s="21" t="s">
        <v>218</v>
      </c>
      <c r="G151" s="27">
        <v>0</v>
      </c>
    </row>
    <row r="152" spans="1:9" ht="31.5">
      <c r="A152" s="24" t="s">
        <v>306</v>
      </c>
      <c r="B152" s="20">
        <v>902</v>
      </c>
      <c r="C152" s="25" t="s">
        <v>299</v>
      </c>
      <c r="D152" s="25"/>
      <c r="E152" s="25"/>
      <c r="F152" s="25"/>
      <c r="G152" s="22">
        <f>G153</f>
        <v>7159.4</v>
      </c>
    </row>
    <row r="153" spans="1:9" ht="63">
      <c r="A153" s="24" t="s">
        <v>307</v>
      </c>
      <c r="B153" s="20">
        <v>902</v>
      </c>
      <c r="C153" s="25" t="s">
        <v>299</v>
      </c>
      <c r="D153" s="25" t="s">
        <v>303</v>
      </c>
      <c r="E153" s="21"/>
      <c r="F153" s="21"/>
      <c r="G153" s="22">
        <f>G154</f>
        <v>7159.4</v>
      </c>
    </row>
    <row r="154" spans="1:9" ht="15.75">
      <c r="A154" s="26" t="s">
        <v>205</v>
      </c>
      <c r="B154" s="17">
        <v>902</v>
      </c>
      <c r="C154" s="21" t="s">
        <v>299</v>
      </c>
      <c r="D154" s="21" t="s">
        <v>303</v>
      </c>
      <c r="E154" s="21" t="s">
        <v>206</v>
      </c>
      <c r="F154" s="21"/>
      <c r="G154" s="27">
        <f>G155</f>
        <v>7159.4</v>
      </c>
    </row>
    <row r="155" spans="1:9" ht="15.75">
      <c r="A155" s="26" t="s">
        <v>225</v>
      </c>
      <c r="B155" s="17">
        <v>902</v>
      </c>
      <c r="C155" s="21" t="s">
        <v>299</v>
      </c>
      <c r="D155" s="21" t="s">
        <v>303</v>
      </c>
      <c r="E155" s="21" t="s">
        <v>226</v>
      </c>
      <c r="F155" s="21"/>
      <c r="G155" s="27">
        <f>G156+G162</f>
        <v>7159.4</v>
      </c>
    </row>
    <row r="156" spans="1:9" ht="47.25">
      <c r="A156" s="26" t="s">
        <v>308</v>
      </c>
      <c r="B156" s="17">
        <v>902</v>
      </c>
      <c r="C156" s="21" t="s">
        <v>299</v>
      </c>
      <c r="D156" s="21" t="s">
        <v>303</v>
      </c>
      <c r="E156" s="21" t="s">
        <v>309</v>
      </c>
      <c r="F156" s="21"/>
      <c r="G156" s="27">
        <f>G157</f>
        <v>2262.4</v>
      </c>
    </row>
    <row r="157" spans="1:9" ht="47.25">
      <c r="A157" s="26" t="s">
        <v>282</v>
      </c>
      <c r="B157" s="17">
        <v>902</v>
      </c>
      <c r="C157" s="21" t="s">
        <v>299</v>
      </c>
      <c r="D157" s="21" t="s">
        <v>303</v>
      </c>
      <c r="E157" s="21" t="s">
        <v>309</v>
      </c>
      <c r="F157" s="21" t="s">
        <v>216</v>
      </c>
      <c r="G157" s="27">
        <f>G158</f>
        <v>2262.4</v>
      </c>
    </row>
    <row r="158" spans="1:9" ht="47.25">
      <c r="A158" s="26" t="s">
        <v>217</v>
      </c>
      <c r="B158" s="17">
        <v>902</v>
      </c>
      <c r="C158" s="21" t="s">
        <v>299</v>
      </c>
      <c r="D158" s="21" t="s">
        <v>303</v>
      </c>
      <c r="E158" s="21" t="s">
        <v>309</v>
      </c>
      <c r="F158" s="21" t="s">
        <v>218</v>
      </c>
      <c r="G158" s="36">
        <f>1908.4+354</f>
        <v>2262.4</v>
      </c>
      <c r="I158" s="142"/>
    </row>
    <row r="159" spans="1:9" ht="15.75" hidden="1">
      <c r="A159" s="26" t="s">
        <v>310</v>
      </c>
      <c r="B159" s="17">
        <v>902</v>
      </c>
      <c r="C159" s="21" t="s">
        <v>299</v>
      </c>
      <c r="D159" s="21" t="s">
        <v>303</v>
      </c>
      <c r="E159" s="21" t="s">
        <v>311</v>
      </c>
      <c r="F159" s="21"/>
      <c r="G159" s="27">
        <f>G160</f>
        <v>0</v>
      </c>
    </row>
    <row r="160" spans="1:9" ht="47.25" hidden="1">
      <c r="A160" s="26" t="s">
        <v>282</v>
      </c>
      <c r="B160" s="17">
        <v>902</v>
      </c>
      <c r="C160" s="21" t="s">
        <v>299</v>
      </c>
      <c r="D160" s="21" t="s">
        <v>303</v>
      </c>
      <c r="E160" s="21" t="s">
        <v>311</v>
      </c>
      <c r="F160" s="21" t="s">
        <v>216</v>
      </c>
      <c r="G160" s="27">
        <f>G161</f>
        <v>0</v>
      </c>
    </row>
    <row r="161" spans="1:9" ht="47.25" hidden="1">
      <c r="A161" s="26" t="s">
        <v>217</v>
      </c>
      <c r="B161" s="17">
        <v>902</v>
      </c>
      <c r="C161" s="21" t="s">
        <v>299</v>
      </c>
      <c r="D161" s="21" t="s">
        <v>303</v>
      </c>
      <c r="E161" s="21" t="s">
        <v>311</v>
      </c>
      <c r="F161" s="21" t="s">
        <v>218</v>
      </c>
      <c r="G161" s="27">
        <v>0</v>
      </c>
    </row>
    <row r="162" spans="1:9" ht="31.5">
      <c r="A162" s="26" t="s">
        <v>312</v>
      </c>
      <c r="B162" s="17">
        <v>902</v>
      </c>
      <c r="C162" s="21" t="s">
        <v>299</v>
      </c>
      <c r="D162" s="21" t="s">
        <v>303</v>
      </c>
      <c r="E162" s="21" t="s">
        <v>313</v>
      </c>
      <c r="F162" s="21"/>
      <c r="G162" s="27">
        <f>G163+G165</f>
        <v>4897</v>
      </c>
    </row>
    <row r="163" spans="1:9" ht="94.5">
      <c r="A163" s="26" t="s">
        <v>211</v>
      </c>
      <c r="B163" s="17">
        <v>902</v>
      </c>
      <c r="C163" s="21" t="s">
        <v>299</v>
      </c>
      <c r="D163" s="21" t="s">
        <v>303</v>
      </c>
      <c r="E163" s="21" t="s">
        <v>313</v>
      </c>
      <c r="F163" s="21" t="s">
        <v>212</v>
      </c>
      <c r="G163" s="27">
        <f>G164</f>
        <v>4692.3</v>
      </c>
    </row>
    <row r="164" spans="1:9" ht="31.5">
      <c r="A164" s="26" t="s">
        <v>292</v>
      </c>
      <c r="B164" s="17">
        <v>902</v>
      </c>
      <c r="C164" s="21" t="s">
        <v>299</v>
      </c>
      <c r="D164" s="21" t="s">
        <v>303</v>
      </c>
      <c r="E164" s="21" t="s">
        <v>313</v>
      </c>
      <c r="F164" s="21" t="s">
        <v>293</v>
      </c>
      <c r="G164" s="28">
        <f>4586.3+106</f>
        <v>4692.3</v>
      </c>
    </row>
    <row r="165" spans="1:9" ht="47.25">
      <c r="A165" s="26" t="s">
        <v>282</v>
      </c>
      <c r="B165" s="17">
        <v>902</v>
      </c>
      <c r="C165" s="21" t="s">
        <v>299</v>
      </c>
      <c r="D165" s="21" t="s">
        <v>303</v>
      </c>
      <c r="E165" s="21" t="s">
        <v>313</v>
      </c>
      <c r="F165" s="21" t="s">
        <v>216</v>
      </c>
      <c r="G165" s="27">
        <f>G166</f>
        <v>204.7</v>
      </c>
    </row>
    <row r="166" spans="1:9" ht="47.25">
      <c r="A166" s="26" t="s">
        <v>217</v>
      </c>
      <c r="B166" s="17">
        <v>902</v>
      </c>
      <c r="C166" s="21" t="s">
        <v>299</v>
      </c>
      <c r="D166" s="21" t="s">
        <v>303</v>
      </c>
      <c r="E166" s="21" t="s">
        <v>313</v>
      </c>
      <c r="F166" s="21" t="s">
        <v>218</v>
      </c>
      <c r="G166" s="28">
        <v>204.7</v>
      </c>
    </row>
    <row r="167" spans="1:9" ht="15.75" hidden="1">
      <c r="A167" s="26" t="s">
        <v>314</v>
      </c>
      <c r="B167" s="17">
        <v>902</v>
      </c>
      <c r="C167" s="21" t="s">
        <v>299</v>
      </c>
      <c r="D167" s="21" t="s">
        <v>303</v>
      </c>
      <c r="E167" s="21" t="s">
        <v>315</v>
      </c>
      <c r="F167" s="21"/>
      <c r="G167" s="28">
        <f t="shared" ref="G167:G168" si="12">G168</f>
        <v>0</v>
      </c>
    </row>
    <row r="168" spans="1:9" ht="47.25" hidden="1">
      <c r="A168" s="26" t="s">
        <v>282</v>
      </c>
      <c r="B168" s="17">
        <v>902</v>
      </c>
      <c r="C168" s="21" t="s">
        <v>299</v>
      </c>
      <c r="D168" s="21" t="s">
        <v>303</v>
      </c>
      <c r="E168" s="21" t="s">
        <v>315</v>
      </c>
      <c r="F168" s="21" t="s">
        <v>216</v>
      </c>
      <c r="G168" s="28">
        <f t="shared" si="12"/>
        <v>0</v>
      </c>
    </row>
    <row r="169" spans="1:9" ht="47.25" hidden="1">
      <c r="A169" s="26" t="s">
        <v>217</v>
      </c>
      <c r="B169" s="17">
        <v>902</v>
      </c>
      <c r="C169" s="21" t="s">
        <v>299</v>
      </c>
      <c r="D169" s="21" t="s">
        <v>303</v>
      </c>
      <c r="E169" s="21" t="s">
        <v>315</v>
      </c>
      <c r="F169" s="21" t="s">
        <v>218</v>
      </c>
      <c r="G169" s="28">
        <v>0</v>
      </c>
    </row>
    <row r="170" spans="1:9" ht="15.75">
      <c r="A170" s="24" t="s">
        <v>316</v>
      </c>
      <c r="B170" s="20">
        <v>902</v>
      </c>
      <c r="C170" s="25" t="s">
        <v>234</v>
      </c>
      <c r="D170" s="25"/>
      <c r="E170" s="25"/>
      <c r="F170" s="21"/>
      <c r="G170" s="22">
        <f t="shared" ref="G170" si="13">G177+G171</f>
        <v>1591.3999999999999</v>
      </c>
    </row>
    <row r="171" spans="1:9" ht="15.75">
      <c r="A171" s="24" t="s">
        <v>317</v>
      </c>
      <c r="B171" s="20">
        <v>902</v>
      </c>
      <c r="C171" s="25" t="s">
        <v>234</v>
      </c>
      <c r="D171" s="25" t="s">
        <v>318</v>
      </c>
      <c r="E171" s="25"/>
      <c r="F171" s="21"/>
      <c r="G171" s="22">
        <f>G172</f>
        <v>310</v>
      </c>
    </row>
    <row r="172" spans="1:9" ht="15.75">
      <c r="A172" s="26" t="s">
        <v>205</v>
      </c>
      <c r="B172" s="17">
        <v>902</v>
      </c>
      <c r="C172" s="21" t="s">
        <v>234</v>
      </c>
      <c r="D172" s="21" t="s">
        <v>318</v>
      </c>
      <c r="E172" s="21" t="s">
        <v>206</v>
      </c>
      <c r="F172" s="21"/>
      <c r="G172" s="27">
        <f t="shared" ref="G172:G174" si="14">G173</f>
        <v>310</v>
      </c>
    </row>
    <row r="173" spans="1:9" ht="31.5">
      <c r="A173" s="26" t="s">
        <v>269</v>
      </c>
      <c r="B173" s="17">
        <v>902</v>
      </c>
      <c r="C173" s="21" t="s">
        <v>234</v>
      </c>
      <c r="D173" s="21" t="s">
        <v>318</v>
      </c>
      <c r="E173" s="21" t="s">
        <v>270</v>
      </c>
      <c r="F173" s="21"/>
      <c r="G173" s="27">
        <f>G174</f>
        <v>310</v>
      </c>
    </row>
    <row r="174" spans="1:9" ht="31.5">
      <c r="A174" s="26" t="s">
        <v>319</v>
      </c>
      <c r="B174" s="17">
        <v>902</v>
      </c>
      <c r="C174" s="21" t="s">
        <v>234</v>
      </c>
      <c r="D174" s="21" t="s">
        <v>318</v>
      </c>
      <c r="E174" s="21" t="s">
        <v>320</v>
      </c>
      <c r="F174" s="21"/>
      <c r="G174" s="27">
        <f t="shared" si="14"/>
        <v>310</v>
      </c>
    </row>
    <row r="175" spans="1:9" ht="15.75">
      <c r="A175" s="26" t="s">
        <v>219</v>
      </c>
      <c r="B175" s="17">
        <v>902</v>
      </c>
      <c r="C175" s="21" t="s">
        <v>234</v>
      </c>
      <c r="D175" s="21" t="s">
        <v>318</v>
      </c>
      <c r="E175" s="21" t="s">
        <v>320</v>
      </c>
      <c r="F175" s="21" t="s">
        <v>229</v>
      </c>
      <c r="G175" s="27">
        <f>G176</f>
        <v>310</v>
      </c>
    </row>
    <row r="176" spans="1:9" ht="63">
      <c r="A176" s="26" t="s">
        <v>268</v>
      </c>
      <c r="B176" s="17">
        <v>902</v>
      </c>
      <c r="C176" s="21" t="s">
        <v>234</v>
      </c>
      <c r="D176" s="21" t="s">
        <v>318</v>
      </c>
      <c r="E176" s="21" t="s">
        <v>320</v>
      </c>
      <c r="F176" s="21" t="s">
        <v>244</v>
      </c>
      <c r="G176" s="27">
        <v>310</v>
      </c>
      <c r="I176" s="142"/>
    </row>
    <row r="177" spans="1:9" ht="31.5">
      <c r="A177" s="24" t="s">
        <v>321</v>
      </c>
      <c r="B177" s="20">
        <v>902</v>
      </c>
      <c r="C177" s="25" t="s">
        <v>234</v>
      </c>
      <c r="D177" s="25" t="s">
        <v>322</v>
      </c>
      <c r="E177" s="25"/>
      <c r="F177" s="25"/>
      <c r="G177" s="22">
        <f>G178</f>
        <v>1281.3999999999999</v>
      </c>
    </row>
    <row r="178" spans="1:9" ht="15.75">
      <c r="A178" s="26" t="s">
        <v>205</v>
      </c>
      <c r="B178" s="17">
        <v>902</v>
      </c>
      <c r="C178" s="21" t="s">
        <v>234</v>
      </c>
      <c r="D178" s="21" t="s">
        <v>322</v>
      </c>
      <c r="E178" s="21" t="s">
        <v>206</v>
      </c>
      <c r="F178" s="25"/>
      <c r="G178" s="27">
        <f>G179</f>
        <v>1281.3999999999999</v>
      </c>
    </row>
    <row r="179" spans="1:9" ht="31.5">
      <c r="A179" s="26" t="s">
        <v>269</v>
      </c>
      <c r="B179" s="17">
        <v>902</v>
      </c>
      <c r="C179" s="21" t="s">
        <v>234</v>
      </c>
      <c r="D179" s="21" t="s">
        <v>322</v>
      </c>
      <c r="E179" s="21" t="s">
        <v>270</v>
      </c>
      <c r="F179" s="25"/>
      <c r="G179" s="27">
        <f>G183</f>
        <v>1281.3999999999999</v>
      </c>
    </row>
    <row r="180" spans="1:9" ht="31.5" hidden="1">
      <c r="A180" s="26" t="s">
        <v>323</v>
      </c>
      <c r="B180" s="17">
        <v>902</v>
      </c>
      <c r="C180" s="21" t="s">
        <v>234</v>
      </c>
      <c r="D180" s="21" t="s">
        <v>322</v>
      </c>
      <c r="E180" s="21" t="s">
        <v>324</v>
      </c>
      <c r="F180" s="25"/>
      <c r="G180" s="27">
        <f t="shared" ref="G180:G181" si="15">G181</f>
        <v>0</v>
      </c>
    </row>
    <row r="181" spans="1:9" ht="15.75" hidden="1">
      <c r="A181" s="26" t="s">
        <v>219</v>
      </c>
      <c r="B181" s="17">
        <v>902</v>
      </c>
      <c r="C181" s="21" t="s">
        <v>234</v>
      </c>
      <c r="D181" s="21" t="s">
        <v>322</v>
      </c>
      <c r="E181" s="21" t="s">
        <v>324</v>
      </c>
      <c r="F181" s="21" t="s">
        <v>229</v>
      </c>
      <c r="G181" s="27">
        <f t="shared" si="15"/>
        <v>0</v>
      </c>
    </row>
    <row r="182" spans="1:9" ht="63" hidden="1">
      <c r="A182" s="26" t="s">
        <v>268</v>
      </c>
      <c r="B182" s="17">
        <v>902</v>
      </c>
      <c r="C182" s="21" t="s">
        <v>234</v>
      </c>
      <c r="D182" s="21" t="s">
        <v>322</v>
      </c>
      <c r="E182" s="21" t="s">
        <v>324</v>
      </c>
      <c r="F182" s="21" t="s">
        <v>244</v>
      </c>
      <c r="G182" s="27"/>
    </row>
    <row r="183" spans="1:9" ht="63">
      <c r="A183" s="33" t="s">
        <v>325</v>
      </c>
      <c r="B183" s="17">
        <v>902</v>
      </c>
      <c r="C183" s="21" t="s">
        <v>234</v>
      </c>
      <c r="D183" s="21" t="s">
        <v>322</v>
      </c>
      <c r="E183" s="21" t="s">
        <v>326</v>
      </c>
      <c r="F183" s="21"/>
      <c r="G183" s="27">
        <f>G184+G186</f>
        <v>1281.3999999999999</v>
      </c>
    </row>
    <row r="184" spans="1:9" ht="94.5">
      <c r="A184" s="26" t="s">
        <v>211</v>
      </c>
      <c r="B184" s="17">
        <v>902</v>
      </c>
      <c r="C184" s="21" t="s">
        <v>234</v>
      </c>
      <c r="D184" s="21" t="s">
        <v>322</v>
      </c>
      <c r="E184" s="21" t="s">
        <v>326</v>
      </c>
      <c r="F184" s="21" t="s">
        <v>212</v>
      </c>
      <c r="G184" s="27">
        <f>G185</f>
        <v>1116.3999999999999</v>
      </c>
    </row>
    <row r="185" spans="1:9" ht="31.5">
      <c r="A185" s="26" t="s">
        <v>213</v>
      </c>
      <c r="B185" s="17">
        <v>902</v>
      </c>
      <c r="C185" s="21" t="s">
        <v>234</v>
      </c>
      <c r="D185" s="21" t="s">
        <v>322</v>
      </c>
      <c r="E185" s="21" t="s">
        <v>326</v>
      </c>
      <c r="F185" s="21" t="s">
        <v>214</v>
      </c>
      <c r="G185" s="27">
        <f>1302-123.4-62.2</f>
        <v>1116.3999999999999</v>
      </c>
      <c r="I185" s="142"/>
    </row>
    <row r="186" spans="1:9" ht="31.5">
      <c r="A186" s="26" t="s">
        <v>215</v>
      </c>
      <c r="B186" s="17">
        <v>902</v>
      </c>
      <c r="C186" s="21" t="s">
        <v>234</v>
      </c>
      <c r="D186" s="21" t="s">
        <v>322</v>
      </c>
      <c r="E186" s="21" t="s">
        <v>326</v>
      </c>
      <c r="F186" s="21" t="s">
        <v>216</v>
      </c>
      <c r="G186" s="27">
        <f>G187</f>
        <v>165</v>
      </c>
    </row>
    <row r="187" spans="1:9" ht="47.25">
      <c r="A187" s="26" t="s">
        <v>217</v>
      </c>
      <c r="B187" s="17">
        <v>902</v>
      </c>
      <c r="C187" s="21" t="s">
        <v>234</v>
      </c>
      <c r="D187" s="21" t="s">
        <v>322</v>
      </c>
      <c r="E187" s="21" t="s">
        <v>326</v>
      </c>
      <c r="F187" s="21" t="s">
        <v>218</v>
      </c>
      <c r="G187" s="27">
        <f>102.8+62.2</f>
        <v>165</v>
      </c>
    </row>
    <row r="188" spans="1:9" ht="16.5" customHeight="1">
      <c r="A188" s="24" t="s">
        <v>327</v>
      </c>
      <c r="B188" s="20">
        <v>902</v>
      </c>
      <c r="C188" s="25" t="s">
        <v>328</v>
      </c>
      <c r="D188" s="25"/>
      <c r="E188" s="25"/>
      <c r="F188" s="25"/>
      <c r="G188" s="22">
        <f>G189+G195+G205</f>
        <v>12224.9</v>
      </c>
    </row>
    <row r="189" spans="1:9" ht="15.75">
      <c r="A189" s="24" t="s">
        <v>329</v>
      </c>
      <c r="B189" s="20">
        <v>902</v>
      </c>
      <c r="C189" s="25" t="s">
        <v>328</v>
      </c>
      <c r="D189" s="25" t="s">
        <v>202</v>
      </c>
      <c r="E189" s="25"/>
      <c r="F189" s="25"/>
      <c r="G189" s="22">
        <f>G190</f>
        <v>9066.4</v>
      </c>
    </row>
    <row r="190" spans="1:9" ht="15.75">
      <c r="A190" s="26" t="s">
        <v>205</v>
      </c>
      <c r="B190" s="17">
        <v>902</v>
      </c>
      <c r="C190" s="21" t="s">
        <v>328</v>
      </c>
      <c r="D190" s="21" t="s">
        <v>202</v>
      </c>
      <c r="E190" s="21" t="s">
        <v>206</v>
      </c>
      <c r="F190" s="21"/>
      <c r="G190" s="27">
        <f t="shared" ref="G190:G192" si="16">G191</f>
        <v>9066.4</v>
      </c>
    </row>
    <row r="191" spans="1:9" ht="15.75">
      <c r="A191" s="26" t="s">
        <v>225</v>
      </c>
      <c r="B191" s="17">
        <v>902</v>
      </c>
      <c r="C191" s="21" t="s">
        <v>328</v>
      </c>
      <c r="D191" s="21" t="s">
        <v>202</v>
      </c>
      <c r="E191" s="21" t="s">
        <v>226</v>
      </c>
      <c r="F191" s="21"/>
      <c r="G191" s="27">
        <f>G192</f>
        <v>9066.4</v>
      </c>
    </row>
    <row r="192" spans="1:9" ht="15.75">
      <c r="A192" s="26" t="s">
        <v>330</v>
      </c>
      <c r="B192" s="17">
        <v>902</v>
      </c>
      <c r="C192" s="21" t="s">
        <v>328</v>
      </c>
      <c r="D192" s="21" t="s">
        <v>202</v>
      </c>
      <c r="E192" s="21" t="s">
        <v>331</v>
      </c>
      <c r="F192" s="21"/>
      <c r="G192" s="27">
        <f t="shared" si="16"/>
        <v>9066.4</v>
      </c>
    </row>
    <row r="193" spans="1:9" ht="31.5">
      <c r="A193" s="26" t="s">
        <v>332</v>
      </c>
      <c r="B193" s="17">
        <v>902</v>
      </c>
      <c r="C193" s="21" t="s">
        <v>328</v>
      </c>
      <c r="D193" s="21" t="s">
        <v>202</v>
      </c>
      <c r="E193" s="21" t="s">
        <v>331</v>
      </c>
      <c r="F193" s="21" t="s">
        <v>333</v>
      </c>
      <c r="G193" s="27">
        <f>G194</f>
        <v>9066.4</v>
      </c>
    </row>
    <row r="194" spans="1:9" ht="31.5">
      <c r="A194" s="26" t="s">
        <v>334</v>
      </c>
      <c r="B194" s="17">
        <v>902</v>
      </c>
      <c r="C194" s="21" t="s">
        <v>328</v>
      </c>
      <c r="D194" s="21" t="s">
        <v>202</v>
      </c>
      <c r="E194" s="21" t="s">
        <v>331</v>
      </c>
      <c r="F194" s="21" t="s">
        <v>335</v>
      </c>
      <c r="G194" s="28">
        <v>9066.4</v>
      </c>
    </row>
    <row r="195" spans="1:9" ht="15.75">
      <c r="A195" s="24" t="s">
        <v>336</v>
      </c>
      <c r="B195" s="20">
        <v>902</v>
      </c>
      <c r="C195" s="25" t="s">
        <v>328</v>
      </c>
      <c r="D195" s="25" t="s">
        <v>299</v>
      </c>
      <c r="E195" s="21"/>
      <c r="F195" s="21"/>
      <c r="G195" s="22">
        <f>G196+G200</f>
        <v>10</v>
      </c>
    </row>
    <row r="196" spans="1:9" ht="78.75">
      <c r="A196" s="26" t="s">
        <v>337</v>
      </c>
      <c r="B196" s="17">
        <v>902</v>
      </c>
      <c r="C196" s="21" t="s">
        <v>328</v>
      </c>
      <c r="D196" s="21" t="s">
        <v>299</v>
      </c>
      <c r="E196" s="21" t="s">
        <v>338</v>
      </c>
      <c r="F196" s="21"/>
      <c r="G196" s="27">
        <f>G197</f>
        <v>10</v>
      </c>
    </row>
    <row r="197" spans="1:9" ht="31.5">
      <c r="A197" s="26" t="s">
        <v>241</v>
      </c>
      <c r="B197" s="17">
        <v>902</v>
      </c>
      <c r="C197" s="21" t="s">
        <v>328</v>
      </c>
      <c r="D197" s="21" t="s">
        <v>299</v>
      </c>
      <c r="E197" s="21" t="s">
        <v>339</v>
      </c>
      <c r="F197" s="21"/>
      <c r="G197" s="27">
        <f>G198</f>
        <v>10</v>
      </c>
    </row>
    <row r="198" spans="1:9" ht="31.5">
      <c r="A198" s="26" t="s">
        <v>332</v>
      </c>
      <c r="B198" s="17">
        <v>902</v>
      </c>
      <c r="C198" s="21" t="s">
        <v>328</v>
      </c>
      <c r="D198" s="21" t="s">
        <v>299</v>
      </c>
      <c r="E198" s="21" t="s">
        <v>339</v>
      </c>
      <c r="F198" s="21" t="s">
        <v>333</v>
      </c>
      <c r="G198" s="27">
        <f>G199</f>
        <v>10</v>
      </c>
    </row>
    <row r="199" spans="1:9" ht="31.5">
      <c r="A199" s="26" t="s">
        <v>334</v>
      </c>
      <c r="B199" s="17">
        <v>902</v>
      </c>
      <c r="C199" s="21" t="s">
        <v>328</v>
      </c>
      <c r="D199" s="21" t="s">
        <v>299</v>
      </c>
      <c r="E199" s="21" t="s">
        <v>339</v>
      </c>
      <c r="F199" s="21" t="s">
        <v>335</v>
      </c>
      <c r="G199" s="27">
        <v>10</v>
      </c>
    </row>
    <row r="200" spans="1:9" ht="15.75">
      <c r="A200" s="26" t="s">
        <v>205</v>
      </c>
      <c r="B200" s="17">
        <v>902</v>
      </c>
      <c r="C200" s="21" t="s">
        <v>328</v>
      </c>
      <c r="D200" s="21" t="s">
        <v>299</v>
      </c>
      <c r="E200" s="21" t="s">
        <v>206</v>
      </c>
      <c r="F200" s="21"/>
      <c r="G200" s="27">
        <f>G201</f>
        <v>0</v>
      </c>
    </row>
    <row r="201" spans="1:9" ht="31.5">
      <c r="A201" s="26" t="s">
        <v>269</v>
      </c>
      <c r="B201" s="17">
        <v>902</v>
      </c>
      <c r="C201" s="21" t="s">
        <v>328</v>
      </c>
      <c r="D201" s="21" t="s">
        <v>299</v>
      </c>
      <c r="E201" s="21" t="s">
        <v>270</v>
      </c>
      <c r="F201" s="21"/>
      <c r="G201" s="27">
        <f>G202</f>
        <v>0</v>
      </c>
    </row>
    <row r="202" spans="1:9" ht="47.25">
      <c r="A202" s="33" t="s">
        <v>340</v>
      </c>
      <c r="B202" s="17">
        <v>902</v>
      </c>
      <c r="C202" s="21" t="s">
        <v>328</v>
      </c>
      <c r="D202" s="21" t="s">
        <v>299</v>
      </c>
      <c r="E202" s="21" t="s">
        <v>341</v>
      </c>
      <c r="F202" s="21"/>
      <c r="G202" s="27">
        <f>G203</f>
        <v>0</v>
      </c>
    </row>
    <row r="203" spans="1:9" ht="31.5">
      <c r="A203" s="26" t="s">
        <v>332</v>
      </c>
      <c r="B203" s="17">
        <v>902</v>
      </c>
      <c r="C203" s="21" t="s">
        <v>328</v>
      </c>
      <c r="D203" s="21" t="s">
        <v>299</v>
      </c>
      <c r="E203" s="21" t="s">
        <v>341</v>
      </c>
      <c r="F203" s="21" t="s">
        <v>333</v>
      </c>
      <c r="G203" s="27">
        <f>G204</f>
        <v>0</v>
      </c>
    </row>
    <row r="204" spans="1:9" ht="31.5">
      <c r="A204" s="26" t="s">
        <v>334</v>
      </c>
      <c r="B204" s="17">
        <v>902</v>
      </c>
      <c r="C204" s="21" t="s">
        <v>328</v>
      </c>
      <c r="D204" s="21" t="s">
        <v>299</v>
      </c>
      <c r="E204" s="21" t="s">
        <v>341</v>
      </c>
      <c r="F204" s="21" t="s">
        <v>335</v>
      </c>
      <c r="G204" s="27">
        <f>6250-6250</f>
        <v>0</v>
      </c>
      <c r="H204" s="133" t="s">
        <v>888</v>
      </c>
      <c r="I204" s="142"/>
    </row>
    <row r="205" spans="1:9" ht="31.5">
      <c r="A205" s="24" t="s">
        <v>342</v>
      </c>
      <c r="B205" s="20">
        <v>902</v>
      </c>
      <c r="C205" s="25" t="s">
        <v>328</v>
      </c>
      <c r="D205" s="25" t="s">
        <v>204</v>
      </c>
      <c r="E205" s="25"/>
      <c r="F205" s="25"/>
      <c r="G205" s="22">
        <f>G206</f>
        <v>3148.5000000000005</v>
      </c>
    </row>
    <row r="206" spans="1:9" ht="15.75">
      <c r="A206" s="26" t="s">
        <v>205</v>
      </c>
      <c r="B206" s="17">
        <v>902</v>
      </c>
      <c r="C206" s="21" t="s">
        <v>328</v>
      </c>
      <c r="D206" s="21" t="s">
        <v>204</v>
      </c>
      <c r="E206" s="21" t="s">
        <v>206</v>
      </c>
      <c r="F206" s="25"/>
      <c r="G206" s="27">
        <f>G207</f>
        <v>3148.5000000000005</v>
      </c>
    </row>
    <row r="207" spans="1:9" ht="31.5">
      <c r="A207" s="26" t="s">
        <v>269</v>
      </c>
      <c r="B207" s="17">
        <v>902</v>
      </c>
      <c r="C207" s="21" t="s">
        <v>328</v>
      </c>
      <c r="D207" s="21" t="s">
        <v>204</v>
      </c>
      <c r="E207" s="21" t="s">
        <v>270</v>
      </c>
      <c r="F207" s="21"/>
      <c r="G207" s="27">
        <f>G208</f>
        <v>3148.5000000000005</v>
      </c>
    </row>
    <row r="208" spans="1:9" ht="47.25">
      <c r="A208" s="33" t="s">
        <v>343</v>
      </c>
      <c r="B208" s="17">
        <v>902</v>
      </c>
      <c r="C208" s="21" t="s">
        <v>328</v>
      </c>
      <c r="D208" s="21" t="s">
        <v>204</v>
      </c>
      <c r="E208" s="21" t="s">
        <v>344</v>
      </c>
      <c r="F208" s="21"/>
      <c r="G208" s="27">
        <f>G209+G211</f>
        <v>3148.5000000000005</v>
      </c>
    </row>
    <row r="209" spans="1:12" ht="94.5">
      <c r="A209" s="26" t="s">
        <v>211</v>
      </c>
      <c r="B209" s="17">
        <v>902</v>
      </c>
      <c r="C209" s="21" t="s">
        <v>328</v>
      </c>
      <c r="D209" s="21" t="s">
        <v>204</v>
      </c>
      <c r="E209" s="21" t="s">
        <v>344</v>
      </c>
      <c r="F209" s="21" t="s">
        <v>212</v>
      </c>
      <c r="G209" s="27">
        <f>G210</f>
        <v>2884.1000000000004</v>
      </c>
    </row>
    <row r="210" spans="1:12" ht="31.5">
      <c r="A210" s="26" t="s">
        <v>213</v>
      </c>
      <c r="B210" s="17">
        <v>902</v>
      </c>
      <c r="C210" s="21" t="s">
        <v>328</v>
      </c>
      <c r="D210" s="21" t="s">
        <v>204</v>
      </c>
      <c r="E210" s="21" t="s">
        <v>344</v>
      </c>
      <c r="F210" s="21" t="s">
        <v>214</v>
      </c>
      <c r="G210" s="28">
        <f>2826.8+14.8+42.5</f>
        <v>2884.1000000000004</v>
      </c>
      <c r="H210" s="133" t="s">
        <v>899</v>
      </c>
    </row>
    <row r="211" spans="1:12" ht="31.5">
      <c r="A211" s="26" t="s">
        <v>215</v>
      </c>
      <c r="B211" s="17">
        <v>902</v>
      </c>
      <c r="C211" s="21" t="s">
        <v>328</v>
      </c>
      <c r="D211" s="21" t="s">
        <v>204</v>
      </c>
      <c r="E211" s="21" t="s">
        <v>344</v>
      </c>
      <c r="F211" s="21" t="s">
        <v>216</v>
      </c>
      <c r="G211" s="27">
        <f>G212</f>
        <v>264.39999999999998</v>
      </c>
    </row>
    <row r="212" spans="1:12" ht="47.25">
      <c r="A212" s="26" t="s">
        <v>217</v>
      </c>
      <c r="B212" s="17">
        <v>902</v>
      </c>
      <c r="C212" s="21" t="s">
        <v>328</v>
      </c>
      <c r="D212" s="21" t="s">
        <v>204</v>
      </c>
      <c r="E212" s="21" t="s">
        <v>344</v>
      </c>
      <c r="F212" s="21" t="s">
        <v>218</v>
      </c>
      <c r="G212" s="28">
        <f>433.9-112.2-14.8-42.5</f>
        <v>264.39999999999998</v>
      </c>
      <c r="H212" s="133" t="s">
        <v>898</v>
      </c>
      <c r="I212" s="142"/>
    </row>
    <row r="213" spans="1:12" ht="47.25">
      <c r="A213" s="20" t="s">
        <v>345</v>
      </c>
      <c r="B213" s="20">
        <v>903</v>
      </c>
      <c r="C213" s="21"/>
      <c r="D213" s="21"/>
      <c r="E213" s="21"/>
      <c r="F213" s="21"/>
      <c r="G213" s="22">
        <f>G221+G263+G370+G214</f>
        <v>88048.4</v>
      </c>
      <c r="L213" s="143"/>
    </row>
    <row r="214" spans="1:12" ht="15.75">
      <c r="A214" s="24" t="s">
        <v>201</v>
      </c>
      <c r="B214" s="20">
        <v>903</v>
      </c>
      <c r="C214" s="25" t="s">
        <v>202</v>
      </c>
      <c r="D214" s="25"/>
      <c r="E214" s="25"/>
      <c r="F214" s="25"/>
      <c r="G214" s="22">
        <f t="shared" ref="G214:G219" si="17">G215</f>
        <v>0</v>
      </c>
    </row>
    <row r="215" spans="1:12" ht="15.75">
      <c r="A215" s="37" t="s">
        <v>223</v>
      </c>
      <c r="B215" s="20">
        <v>903</v>
      </c>
      <c r="C215" s="25" t="s">
        <v>202</v>
      </c>
      <c r="D215" s="25" t="s">
        <v>224</v>
      </c>
      <c r="E215" s="25"/>
      <c r="F215" s="25"/>
      <c r="G215" s="22">
        <f t="shared" si="17"/>
        <v>0</v>
      </c>
    </row>
    <row r="216" spans="1:12" ht="15.75">
      <c r="A216" s="33" t="s">
        <v>205</v>
      </c>
      <c r="B216" s="17">
        <v>903</v>
      </c>
      <c r="C216" s="21" t="s">
        <v>202</v>
      </c>
      <c r="D216" s="21" t="s">
        <v>224</v>
      </c>
      <c r="E216" s="21" t="s">
        <v>206</v>
      </c>
      <c r="F216" s="21"/>
      <c r="G216" s="27">
        <f t="shared" si="17"/>
        <v>0</v>
      </c>
    </row>
    <row r="217" spans="1:12" ht="15.75">
      <c r="A217" s="33" t="s">
        <v>225</v>
      </c>
      <c r="B217" s="17">
        <v>903</v>
      </c>
      <c r="C217" s="21" t="s">
        <v>202</v>
      </c>
      <c r="D217" s="21" t="s">
        <v>224</v>
      </c>
      <c r="E217" s="21" t="s">
        <v>226</v>
      </c>
      <c r="F217" s="21"/>
      <c r="G217" s="27">
        <f t="shared" si="17"/>
        <v>0</v>
      </c>
    </row>
    <row r="218" spans="1:12" ht="15.75">
      <c r="A218" s="26" t="s">
        <v>263</v>
      </c>
      <c r="B218" s="17">
        <v>903</v>
      </c>
      <c r="C218" s="21" t="s">
        <v>202</v>
      </c>
      <c r="D218" s="21" t="s">
        <v>224</v>
      </c>
      <c r="E218" s="21" t="s">
        <v>346</v>
      </c>
      <c r="F218" s="21"/>
      <c r="G218" s="27">
        <f t="shared" si="17"/>
        <v>0</v>
      </c>
    </row>
    <row r="219" spans="1:12" ht="31.5">
      <c r="A219" s="26" t="s">
        <v>215</v>
      </c>
      <c r="B219" s="17">
        <v>903</v>
      </c>
      <c r="C219" s="21" t="s">
        <v>202</v>
      </c>
      <c r="D219" s="21" t="s">
        <v>224</v>
      </c>
      <c r="E219" s="21" t="s">
        <v>346</v>
      </c>
      <c r="F219" s="21" t="s">
        <v>216</v>
      </c>
      <c r="G219" s="27">
        <f t="shared" si="17"/>
        <v>0</v>
      </c>
    </row>
    <row r="220" spans="1:12" ht="47.25">
      <c r="A220" s="26" t="s">
        <v>217</v>
      </c>
      <c r="B220" s="17">
        <v>903</v>
      </c>
      <c r="C220" s="21" t="s">
        <v>202</v>
      </c>
      <c r="D220" s="21" t="s">
        <v>224</v>
      </c>
      <c r="E220" s="21" t="s">
        <v>346</v>
      </c>
      <c r="F220" s="21" t="s">
        <v>218</v>
      </c>
      <c r="G220" s="27"/>
    </row>
    <row r="221" spans="1:12" ht="15.75">
      <c r="A221" s="24" t="s">
        <v>347</v>
      </c>
      <c r="B221" s="20">
        <v>903</v>
      </c>
      <c r="C221" s="25" t="s">
        <v>348</v>
      </c>
      <c r="D221" s="21"/>
      <c r="E221" s="21"/>
      <c r="F221" s="21"/>
      <c r="G221" s="22">
        <f t="shared" ref="G221" si="18">G222+G257</f>
        <v>17415.399999999998</v>
      </c>
    </row>
    <row r="222" spans="1:12" ht="15.75">
      <c r="A222" s="24" t="s">
        <v>349</v>
      </c>
      <c r="B222" s="20">
        <v>903</v>
      </c>
      <c r="C222" s="25" t="s">
        <v>348</v>
      </c>
      <c r="D222" s="25" t="s">
        <v>299</v>
      </c>
      <c r="E222" s="25"/>
      <c r="F222" s="25"/>
      <c r="G222" s="22">
        <f>G223+G246</f>
        <v>17415.399999999998</v>
      </c>
    </row>
    <row r="223" spans="1:12" ht="47.25">
      <c r="A223" s="26" t="s">
        <v>350</v>
      </c>
      <c r="B223" s="17">
        <v>903</v>
      </c>
      <c r="C223" s="21" t="s">
        <v>348</v>
      </c>
      <c r="D223" s="21" t="s">
        <v>299</v>
      </c>
      <c r="E223" s="21" t="s">
        <v>351</v>
      </c>
      <c r="F223" s="21"/>
      <c r="G223" s="27">
        <f>G224</f>
        <v>16378.3</v>
      </c>
    </row>
    <row r="224" spans="1:12" ht="63">
      <c r="A224" s="26" t="s">
        <v>352</v>
      </c>
      <c r="B224" s="17">
        <v>903</v>
      </c>
      <c r="C224" s="21" t="s">
        <v>348</v>
      </c>
      <c r="D224" s="21" t="s">
        <v>299</v>
      </c>
      <c r="E224" s="21" t="s">
        <v>353</v>
      </c>
      <c r="F224" s="21"/>
      <c r="G224" s="27">
        <f>G225+G237</f>
        <v>16378.3</v>
      </c>
    </row>
    <row r="225" spans="1:9" ht="47.25">
      <c r="A225" s="26" t="s">
        <v>354</v>
      </c>
      <c r="B225" s="17">
        <v>903</v>
      </c>
      <c r="C225" s="21" t="s">
        <v>348</v>
      </c>
      <c r="D225" s="21" t="s">
        <v>299</v>
      </c>
      <c r="E225" s="21" t="s">
        <v>355</v>
      </c>
      <c r="F225" s="21"/>
      <c r="G225" s="27">
        <f>G226</f>
        <v>16328.3</v>
      </c>
    </row>
    <row r="226" spans="1:9" ht="47.25">
      <c r="A226" s="26" t="s">
        <v>356</v>
      </c>
      <c r="B226" s="17">
        <v>903</v>
      </c>
      <c r="C226" s="21" t="s">
        <v>348</v>
      </c>
      <c r="D226" s="21" t="s">
        <v>299</v>
      </c>
      <c r="E226" s="21" t="s">
        <v>355</v>
      </c>
      <c r="F226" s="21" t="s">
        <v>357</v>
      </c>
      <c r="G226" s="27">
        <f>G227</f>
        <v>16328.3</v>
      </c>
    </row>
    <row r="227" spans="1:9" ht="15.75">
      <c r="A227" s="26" t="s">
        <v>358</v>
      </c>
      <c r="B227" s="17">
        <v>903</v>
      </c>
      <c r="C227" s="21" t="s">
        <v>348</v>
      </c>
      <c r="D227" s="21" t="s">
        <v>299</v>
      </c>
      <c r="E227" s="21" t="s">
        <v>355</v>
      </c>
      <c r="F227" s="21" t="s">
        <v>359</v>
      </c>
      <c r="G227" s="28">
        <f>15572+756.3</f>
        <v>16328.3</v>
      </c>
      <c r="I227" s="142"/>
    </row>
    <row r="228" spans="1:9" ht="47.25" hidden="1">
      <c r="A228" s="26" t="s">
        <v>360</v>
      </c>
      <c r="B228" s="17">
        <v>903</v>
      </c>
      <c r="C228" s="21" t="s">
        <v>348</v>
      </c>
      <c r="D228" s="21" t="s">
        <v>299</v>
      </c>
      <c r="E228" s="21" t="s">
        <v>361</v>
      </c>
      <c r="F228" s="21"/>
      <c r="G228" s="27">
        <f t="shared" ref="G228:G229" si="19">G229</f>
        <v>0</v>
      </c>
    </row>
    <row r="229" spans="1:9" ht="47.25" hidden="1">
      <c r="A229" s="26" t="s">
        <v>356</v>
      </c>
      <c r="B229" s="17">
        <v>903</v>
      </c>
      <c r="C229" s="21" t="s">
        <v>348</v>
      </c>
      <c r="D229" s="21" t="s">
        <v>299</v>
      </c>
      <c r="E229" s="21" t="s">
        <v>361</v>
      </c>
      <c r="F229" s="21" t="s">
        <v>357</v>
      </c>
      <c r="G229" s="27">
        <f t="shared" si="19"/>
        <v>0</v>
      </c>
    </row>
    <row r="230" spans="1:9" ht="15.75" hidden="1">
      <c r="A230" s="26" t="s">
        <v>358</v>
      </c>
      <c r="B230" s="17">
        <v>903</v>
      </c>
      <c r="C230" s="21" t="s">
        <v>348</v>
      </c>
      <c r="D230" s="21" t="s">
        <v>299</v>
      </c>
      <c r="E230" s="21" t="s">
        <v>361</v>
      </c>
      <c r="F230" s="21" t="s">
        <v>359</v>
      </c>
      <c r="G230" s="27">
        <v>0</v>
      </c>
    </row>
    <row r="231" spans="1:9" ht="47.25" hidden="1">
      <c r="A231" s="26" t="s">
        <v>362</v>
      </c>
      <c r="B231" s="17">
        <v>903</v>
      </c>
      <c r="C231" s="21" t="s">
        <v>348</v>
      </c>
      <c r="D231" s="21" t="s">
        <v>299</v>
      </c>
      <c r="E231" s="21" t="s">
        <v>363</v>
      </c>
      <c r="F231" s="21"/>
      <c r="G231" s="27">
        <f t="shared" ref="G231:G232" si="20">G232</f>
        <v>0</v>
      </c>
    </row>
    <row r="232" spans="1:9" ht="47.25" hidden="1">
      <c r="A232" s="26" t="s">
        <v>356</v>
      </c>
      <c r="B232" s="17">
        <v>903</v>
      </c>
      <c r="C232" s="21" t="s">
        <v>348</v>
      </c>
      <c r="D232" s="21" t="s">
        <v>299</v>
      </c>
      <c r="E232" s="21" t="s">
        <v>363</v>
      </c>
      <c r="F232" s="21" t="s">
        <v>357</v>
      </c>
      <c r="G232" s="27">
        <f t="shared" si="20"/>
        <v>0</v>
      </c>
    </row>
    <row r="233" spans="1:9" ht="15.75" hidden="1">
      <c r="A233" s="26" t="s">
        <v>358</v>
      </c>
      <c r="B233" s="17">
        <v>903</v>
      </c>
      <c r="C233" s="21" t="s">
        <v>348</v>
      </c>
      <c r="D233" s="21" t="s">
        <v>299</v>
      </c>
      <c r="E233" s="21" t="s">
        <v>363</v>
      </c>
      <c r="F233" s="21" t="s">
        <v>359</v>
      </c>
      <c r="G233" s="27">
        <v>0</v>
      </c>
    </row>
    <row r="234" spans="1:9" ht="31.5" hidden="1">
      <c r="A234" s="26" t="s">
        <v>364</v>
      </c>
      <c r="B234" s="17">
        <v>903</v>
      </c>
      <c r="C234" s="21" t="s">
        <v>348</v>
      </c>
      <c r="D234" s="21" t="s">
        <v>299</v>
      </c>
      <c r="E234" s="21" t="s">
        <v>365</v>
      </c>
      <c r="F234" s="21"/>
      <c r="G234" s="27">
        <f t="shared" ref="G234:G235" si="21">G235</f>
        <v>0</v>
      </c>
    </row>
    <row r="235" spans="1:9" ht="47.25" hidden="1">
      <c r="A235" s="26" t="s">
        <v>356</v>
      </c>
      <c r="B235" s="17">
        <v>903</v>
      </c>
      <c r="C235" s="21" t="s">
        <v>348</v>
      </c>
      <c r="D235" s="21" t="s">
        <v>299</v>
      </c>
      <c r="E235" s="21" t="s">
        <v>365</v>
      </c>
      <c r="F235" s="21" t="s">
        <v>357</v>
      </c>
      <c r="G235" s="27">
        <f t="shared" si="21"/>
        <v>0</v>
      </c>
    </row>
    <row r="236" spans="1:9" ht="15.75" hidden="1">
      <c r="A236" s="26" t="s">
        <v>358</v>
      </c>
      <c r="B236" s="17">
        <v>903</v>
      </c>
      <c r="C236" s="21" t="s">
        <v>348</v>
      </c>
      <c r="D236" s="21" t="s">
        <v>299</v>
      </c>
      <c r="E236" s="21" t="s">
        <v>365</v>
      </c>
      <c r="F236" s="21" t="s">
        <v>359</v>
      </c>
      <c r="G236" s="27">
        <v>0</v>
      </c>
    </row>
    <row r="237" spans="1:9" ht="47.25">
      <c r="A237" s="26" t="s">
        <v>366</v>
      </c>
      <c r="B237" s="17">
        <v>903</v>
      </c>
      <c r="C237" s="21" t="s">
        <v>348</v>
      </c>
      <c r="D237" s="21" t="s">
        <v>299</v>
      </c>
      <c r="E237" s="21" t="s">
        <v>367</v>
      </c>
      <c r="F237" s="21"/>
      <c r="G237" s="27">
        <f>G238</f>
        <v>50</v>
      </c>
    </row>
    <row r="238" spans="1:9" ht="47.25">
      <c r="A238" s="26" t="s">
        <v>356</v>
      </c>
      <c r="B238" s="17">
        <v>903</v>
      </c>
      <c r="C238" s="21" t="s">
        <v>348</v>
      </c>
      <c r="D238" s="21" t="s">
        <v>299</v>
      </c>
      <c r="E238" s="21" t="s">
        <v>367</v>
      </c>
      <c r="F238" s="21" t="s">
        <v>357</v>
      </c>
      <c r="G238" s="27">
        <f t="shared" ref="G238" si="22">G239</f>
        <v>50</v>
      </c>
    </row>
    <row r="239" spans="1:9" ht="15.75">
      <c r="A239" s="26" t="s">
        <v>358</v>
      </c>
      <c r="B239" s="17">
        <v>903</v>
      </c>
      <c r="C239" s="21" t="s">
        <v>348</v>
      </c>
      <c r="D239" s="21" t="s">
        <v>299</v>
      </c>
      <c r="E239" s="21" t="s">
        <v>367</v>
      </c>
      <c r="F239" s="21" t="s">
        <v>359</v>
      </c>
      <c r="G239" s="27">
        <v>50</v>
      </c>
    </row>
    <row r="240" spans="1:9" ht="31.5" hidden="1">
      <c r="A240" s="26" t="s">
        <v>368</v>
      </c>
      <c r="B240" s="17">
        <v>903</v>
      </c>
      <c r="C240" s="21" t="s">
        <v>348</v>
      </c>
      <c r="D240" s="21" t="s">
        <v>299</v>
      </c>
      <c r="E240" s="21" t="s">
        <v>369</v>
      </c>
      <c r="F240" s="21"/>
      <c r="G240" s="27">
        <f t="shared" ref="G240:G241" si="23">G241</f>
        <v>0</v>
      </c>
    </row>
    <row r="241" spans="1:9" ht="47.25" hidden="1">
      <c r="A241" s="26" t="s">
        <v>356</v>
      </c>
      <c r="B241" s="17">
        <v>903</v>
      </c>
      <c r="C241" s="21" t="s">
        <v>348</v>
      </c>
      <c r="D241" s="21" t="s">
        <v>299</v>
      </c>
      <c r="E241" s="21" t="s">
        <v>370</v>
      </c>
      <c r="F241" s="21" t="s">
        <v>357</v>
      </c>
      <c r="G241" s="27">
        <f t="shared" si="23"/>
        <v>0</v>
      </c>
    </row>
    <row r="242" spans="1:9" ht="15.75" hidden="1">
      <c r="A242" s="26" t="s">
        <v>358</v>
      </c>
      <c r="B242" s="17">
        <v>903</v>
      </c>
      <c r="C242" s="21" t="s">
        <v>348</v>
      </c>
      <c r="D242" s="21" t="s">
        <v>299</v>
      </c>
      <c r="E242" s="21" t="s">
        <v>370</v>
      </c>
      <c r="F242" s="21" t="s">
        <v>359</v>
      </c>
      <c r="G242" s="27">
        <v>0</v>
      </c>
    </row>
    <row r="243" spans="1:9" ht="47.25" hidden="1">
      <c r="A243" s="38" t="s">
        <v>371</v>
      </c>
      <c r="B243" s="17">
        <v>903</v>
      </c>
      <c r="C243" s="21" t="s">
        <v>348</v>
      </c>
      <c r="D243" s="21" t="s">
        <v>299</v>
      </c>
      <c r="E243" s="21" t="s">
        <v>372</v>
      </c>
      <c r="F243" s="21"/>
      <c r="G243" s="27">
        <f t="shared" ref="G243:G244" si="24">G244</f>
        <v>0</v>
      </c>
    </row>
    <row r="244" spans="1:9" ht="47.25" hidden="1">
      <c r="A244" s="26" t="s">
        <v>356</v>
      </c>
      <c r="B244" s="17">
        <v>903</v>
      </c>
      <c r="C244" s="21" t="s">
        <v>348</v>
      </c>
      <c r="D244" s="21" t="s">
        <v>299</v>
      </c>
      <c r="E244" s="21" t="s">
        <v>372</v>
      </c>
      <c r="F244" s="21" t="s">
        <v>357</v>
      </c>
      <c r="G244" s="27">
        <f t="shared" si="24"/>
        <v>0</v>
      </c>
    </row>
    <row r="245" spans="1:9" ht="15.75" hidden="1">
      <c r="A245" s="26" t="s">
        <v>358</v>
      </c>
      <c r="B245" s="17">
        <v>903</v>
      </c>
      <c r="C245" s="21" t="s">
        <v>348</v>
      </c>
      <c r="D245" s="21" t="s">
        <v>299</v>
      </c>
      <c r="E245" s="21" t="s">
        <v>372</v>
      </c>
      <c r="F245" s="21" t="s">
        <v>359</v>
      </c>
      <c r="G245" s="27">
        <v>0</v>
      </c>
    </row>
    <row r="246" spans="1:9" ht="15.75">
      <c r="A246" s="26" t="s">
        <v>205</v>
      </c>
      <c r="B246" s="17">
        <v>903</v>
      </c>
      <c r="C246" s="21" t="s">
        <v>348</v>
      </c>
      <c r="D246" s="21" t="s">
        <v>299</v>
      </c>
      <c r="E246" s="21" t="s">
        <v>206</v>
      </c>
      <c r="F246" s="21"/>
      <c r="G246" s="27">
        <f t="shared" ref="G246" si="25">G247</f>
        <v>1037.1000000000001</v>
      </c>
    </row>
    <row r="247" spans="1:9" ht="31.5">
      <c r="A247" s="26" t="s">
        <v>269</v>
      </c>
      <c r="B247" s="17">
        <v>903</v>
      </c>
      <c r="C247" s="21" t="s">
        <v>348</v>
      </c>
      <c r="D247" s="21" t="s">
        <v>299</v>
      </c>
      <c r="E247" s="21" t="s">
        <v>270</v>
      </c>
      <c r="F247" s="21"/>
      <c r="G247" s="27">
        <f>G248+G251+G254</f>
        <v>1037.1000000000001</v>
      </c>
    </row>
    <row r="248" spans="1:9" ht="63">
      <c r="A248" s="33" t="s">
        <v>373</v>
      </c>
      <c r="B248" s="17">
        <v>903</v>
      </c>
      <c r="C248" s="21" t="s">
        <v>348</v>
      </c>
      <c r="D248" s="21" t="s">
        <v>299</v>
      </c>
      <c r="E248" s="21" t="s">
        <v>374</v>
      </c>
      <c r="F248" s="21"/>
      <c r="G248" s="27">
        <f>G249</f>
        <v>126.69999999999999</v>
      </c>
    </row>
    <row r="249" spans="1:9" ht="47.25">
      <c r="A249" s="26" t="s">
        <v>356</v>
      </c>
      <c r="B249" s="17">
        <v>903</v>
      </c>
      <c r="C249" s="21" t="s">
        <v>348</v>
      </c>
      <c r="D249" s="21" t="s">
        <v>299</v>
      </c>
      <c r="E249" s="21" t="s">
        <v>374</v>
      </c>
      <c r="F249" s="21" t="s">
        <v>357</v>
      </c>
      <c r="G249" s="27">
        <f>G250</f>
        <v>126.69999999999999</v>
      </c>
    </row>
    <row r="250" spans="1:9" ht="15.75">
      <c r="A250" s="26" t="s">
        <v>358</v>
      </c>
      <c r="B250" s="17">
        <v>903</v>
      </c>
      <c r="C250" s="21" t="s">
        <v>348</v>
      </c>
      <c r="D250" s="21" t="s">
        <v>299</v>
      </c>
      <c r="E250" s="21" t="s">
        <v>374</v>
      </c>
      <c r="F250" s="21" t="s">
        <v>359</v>
      </c>
      <c r="G250" s="27">
        <f>162.6-35.9</f>
        <v>126.69999999999999</v>
      </c>
      <c r="I250" s="142"/>
    </row>
    <row r="251" spans="1:9" ht="78.75">
      <c r="A251" s="33" t="s">
        <v>375</v>
      </c>
      <c r="B251" s="17">
        <v>903</v>
      </c>
      <c r="C251" s="21" t="s">
        <v>348</v>
      </c>
      <c r="D251" s="21" t="s">
        <v>299</v>
      </c>
      <c r="E251" s="21" t="s">
        <v>376</v>
      </c>
      <c r="F251" s="21"/>
      <c r="G251" s="27">
        <f>G252</f>
        <v>310.70000000000005</v>
      </c>
    </row>
    <row r="252" spans="1:9" ht="47.25">
      <c r="A252" s="26" t="s">
        <v>356</v>
      </c>
      <c r="B252" s="17">
        <v>903</v>
      </c>
      <c r="C252" s="21" t="s">
        <v>348</v>
      </c>
      <c r="D252" s="21" t="s">
        <v>299</v>
      </c>
      <c r="E252" s="21" t="s">
        <v>376</v>
      </c>
      <c r="F252" s="21" t="s">
        <v>357</v>
      </c>
      <c r="G252" s="27">
        <f>G253</f>
        <v>310.70000000000005</v>
      </c>
    </row>
    <row r="253" spans="1:9" ht="15.75">
      <c r="A253" s="26" t="s">
        <v>358</v>
      </c>
      <c r="B253" s="17">
        <v>903</v>
      </c>
      <c r="C253" s="21" t="s">
        <v>348</v>
      </c>
      <c r="D253" s="21" t="s">
        <v>299</v>
      </c>
      <c r="E253" s="21" t="s">
        <v>376</v>
      </c>
      <c r="F253" s="21" t="s">
        <v>359</v>
      </c>
      <c r="G253" s="27">
        <f>393.3-82.6</f>
        <v>310.70000000000005</v>
      </c>
      <c r="I253" s="142"/>
    </row>
    <row r="254" spans="1:9" ht="110.25">
      <c r="A254" s="33" t="s">
        <v>377</v>
      </c>
      <c r="B254" s="17">
        <v>903</v>
      </c>
      <c r="C254" s="21" t="s">
        <v>348</v>
      </c>
      <c r="D254" s="21" t="s">
        <v>299</v>
      </c>
      <c r="E254" s="21" t="s">
        <v>378</v>
      </c>
      <c r="F254" s="21"/>
      <c r="G254" s="27">
        <f>G255</f>
        <v>599.70000000000005</v>
      </c>
    </row>
    <row r="255" spans="1:9" ht="47.25">
      <c r="A255" s="26" t="s">
        <v>356</v>
      </c>
      <c r="B255" s="17">
        <v>903</v>
      </c>
      <c r="C255" s="21" t="s">
        <v>348</v>
      </c>
      <c r="D255" s="21" t="s">
        <v>299</v>
      </c>
      <c r="E255" s="21" t="s">
        <v>378</v>
      </c>
      <c r="F255" s="21" t="s">
        <v>357</v>
      </c>
      <c r="G255" s="27">
        <f>G256</f>
        <v>599.70000000000005</v>
      </c>
    </row>
    <row r="256" spans="1:9" ht="15.75">
      <c r="A256" s="26" t="s">
        <v>358</v>
      </c>
      <c r="B256" s="17">
        <v>903</v>
      </c>
      <c r="C256" s="21" t="s">
        <v>348</v>
      </c>
      <c r="D256" s="21" t="s">
        <v>299</v>
      </c>
      <c r="E256" s="21" t="s">
        <v>378</v>
      </c>
      <c r="F256" s="21" t="s">
        <v>359</v>
      </c>
      <c r="G256" s="27">
        <f>600-0.3</f>
        <v>599.70000000000005</v>
      </c>
      <c r="I256" s="142"/>
    </row>
    <row r="257" spans="1:12" ht="15.75" hidden="1">
      <c r="A257" s="24" t="s">
        <v>379</v>
      </c>
      <c r="B257" s="20">
        <v>903</v>
      </c>
      <c r="C257" s="25" t="s">
        <v>348</v>
      </c>
      <c r="D257" s="25" t="s">
        <v>303</v>
      </c>
      <c r="E257" s="25"/>
      <c r="F257" s="25"/>
      <c r="G257" s="27">
        <f t="shared" ref="G257:G259" si="26">G258</f>
        <v>0</v>
      </c>
    </row>
    <row r="258" spans="1:12" ht="15.75" hidden="1">
      <c r="A258" s="26" t="s">
        <v>205</v>
      </c>
      <c r="B258" s="17">
        <v>903</v>
      </c>
      <c r="C258" s="21" t="s">
        <v>348</v>
      </c>
      <c r="D258" s="21" t="s">
        <v>303</v>
      </c>
      <c r="E258" s="21" t="s">
        <v>206</v>
      </c>
      <c r="F258" s="21"/>
      <c r="G258" s="27">
        <f t="shared" si="26"/>
        <v>0</v>
      </c>
    </row>
    <row r="259" spans="1:12" ht="31.5" hidden="1">
      <c r="A259" s="26" t="s">
        <v>269</v>
      </c>
      <c r="B259" s="17">
        <v>903</v>
      </c>
      <c r="C259" s="21" t="s">
        <v>348</v>
      </c>
      <c r="D259" s="21" t="s">
        <v>303</v>
      </c>
      <c r="E259" s="21" t="s">
        <v>270</v>
      </c>
      <c r="F259" s="21"/>
      <c r="G259" s="27">
        <f t="shared" si="26"/>
        <v>0</v>
      </c>
    </row>
    <row r="260" spans="1:12" ht="31.5" hidden="1">
      <c r="A260" s="39" t="s">
        <v>380</v>
      </c>
      <c r="B260" s="40">
        <v>903</v>
      </c>
      <c r="C260" s="21" t="s">
        <v>348</v>
      </c>
      <c r="D260" s="21" t="s">
        <v>303</v>
      </c>
      <c r="E260" s="21" t="s">
        <v>381</v>
      </c>
      <c r="F260" s="21"/>
      <c r="G260" s="27">
        <f t="shared" ref="G260:G261" si="27">G261</f>
        <v>0</v>
      </c>
    </row>
    <row r="261" spans="1:12" ht="15.75" hidden="1">
      <c r="A261" s="26" t="s">
        <v>219</v>
      </c>
      <c r="B261" s="17">
        <v>903</v>
      </c>
      <c r="C261" s="21" t="s">
        <v>348</v>
      </c>
      <c r="D261" s="21" t="s">
        <v>303</v>
      </c>
      <c r="E261" s="21" t="s">
        <v>381</v>
      </c>
      <c r="F261" s="21" t="s">
        <v>229</v>
      </c>
      <c r="G261" s="27">
        <f t="shared" si="27"/>
        <v>0</v>
      </c>
    </row>
    <row r="262" spans="1:12" ht="63" hidden="1">
      <c r="A262" s="26" t="s">
        <v>268</v>
      </c>
      <c r="B262" s="17">
        <v>903</v>
      </c>
      <c r="C262" s="21" t="s">
        <v>348</v>
      </c>
      <c r="D262" s="21" t="s">
        <v>303</v>
      </c>
      <c r="E262" s="21" t="s">
        <v>381</v>
      </c>
      <c r="F262" s="21" t="s">
        <v>244</v>
      </c>
      <c r="G262" s="27"/>
    </row>
    <row r="263" spans="1:12" ht="15.75">
      <c r="A263" s="24" t="s">
        <v>382</v>
      </c>
      <c r="B263" s="20">
        <v>903</v>
      </c>
      <c r="C263" s="25" t="s">
        <v>383</v>
      </c>
      <c r="D263" s="25"/>
      <c r="E263" s="25"/>
      <c r="F263" s="25"/>
      <c r="G263" s="22">
        <f>G264+G344</f>
        <v>66485</v>
      </c>
    </row>
    <row r="264" spans="1:12" ht="15.75">
      <c r="A264" s="24" t="s">
        <v>384</v>
      </c>
      <c r="B264" s="20">
        <v>903</v>
      </c>
      <c r="C264" s="25" t="s">
        <v>383</v>
      </c>
      <c r="D264" s="25" t="s">
        <v>202</v>
      </c>
      <c r="E264" s="25"/>
      <c r="F264" s="25"/>
      <c r="G264" s="22">
        <f>G265+G323+G319</f>
        <v>49239.3</v>
      </c>
    </row>
    <row r="265" spans="1:12" ht="47.25">
      <c r="A265" s="26" t="s">
        <v>350</v>
      </c>
      <c r="B265" s="17">
        <v>903</v>
      </c>
      <c r="C265" s="21" t="s">
        <v>383</v>
      </c>
      <c r="D265" s="21" t="s">
        <v>202</v>
      </c>
      <c r="E265" s="21" t="s">
        <v>351</v>
      </c>
      <c r="F265" s="21"/>
      <c r="G265" s="27">
        <f>G266+G292</f>
        <v>46901.4</v>
      </c>
    </row>
    <row r="266" spans="1:12" ht="63">
      <c r="A266" s="26" t="s">
        <v>385</v>
      </c>
      <c r="B266" s="17">
        <v>903</v>
      </c>
      <c r="C266" s="21" t="s">
        <v>383</v>
      </c>
      <c r="D266" s="21" t="s">
        <v>202</v>
      </c>
      <c r="E266" s="21" t="s">
        <v>386</v>
      </c>
      <c r="F266" s="21"/>
      <c r="G266" s="27">
        <f>G267+G285+G270+G273+G276+G279+G282</f>
        <v>28403.4</v>
      </c>
    </row>
    <row r="267" spans="1:12" ht="52.5" customHeight="1">
      <c r="A267" s="26" t="s">
        <v>387</v>
      </c>
      <c r="B267" s="17">
        <v>903</v>
      </c>
      <c r="C267" s="21" t="s">
        <v>383</v>
      </c>
      <c r="D267" s="21" t="s">
        <v>202</v>
      </c>
      <c r="E267" s="21" t="s">
        <v>388</v>
      </c>
      <c r="F267" s="21"/>
      <c r="G267" s="27">
        <f>G268</f>
        <v>27753.300000000003</v>
      </c>
    </row>
    <row r="268" spans="1:12" ht="47.25">
      <c r="A268" s="26" t="s">
        <v>356</v>
      </c>
      <c r="B268" s="17">
        <v>903</v>
      </c>
      <c r="C268" s="21" t="s">
        <v>383</v>
      </c>
      <c r="D268" s="21" t="s">
        <v>202</v>
      </c>
      <c r="E268" s="21" t="s">
        <v>388</v>
      </c>
      <c r="F268" s="21" t="s">
        <v>357</v>
      </c>
      <c r="G268" s="27">
        <f t="shared" ref="G268" si="28">G269</f>
        <v>27753.300000000003</v>
      </c>
    </row>
    <row r="269" spans="1:12" ht="15.75">
      <c r="A269" s="26" t="s">
        <v>358</v>
      </c>
      <c r="B269" s="17">
        <v>903</v>
      </c>
      <c r="C269" s="21" t="s">
        <v>383</v>
      </c>
      <c r="D269" s="21" t="s">
        <v>202</v>
      </c>
      <c r="E269" s="21" t="s">
        <v>388</v>
      </c>
      <c r="F269" s="21" t="s">
        <v>359</v>
      </c>
      <c r="G269" s="28">
        <f>25081.9+2671.4</f>
        <v>27753.300000000003</v>
      </c>
      <c r="I269" s="142"/>
    </row>
    <row r="270" spans="1:12" ht="47.25">
      <c r="A270" s="26" t="s">
        <v>905</v>
      </c>
      <c r="B270" s="17">
        <v>903</v>
      </c>
      <c r="C270" s="21" t="s">
        <v>383</v>
      </c>
      <c r="D270" s="21" t="s">
        <v>202</v>
      </c>
      <c r="E270" s="21" t="s">
        <v>389</v>
      </c>
      <c r="F270" s="21"/>
      <c r="G270" s="27">
        <f t="shared" ref="G270:G271" si="29">G271</f>
        <v>96.1</v>
      </c>
      <c r="L270" s="144"/>
    </row>
    <row r="271" spans="1:12" ht="47.25">
      <c r="A271" s="26" t="s">
        <v>356</v>
      </c>
      <c r="B271" s="17">
        <v>903</v>
      </c>
      <c r="C271" s="21" t="s">
        <v>383</v>
      </c>
      <c r="D271" s="21" t="s">
        <v>202</v>
      </c>
      <c r="E271" s="21" t="s">
        <v>389</v>
      </c>
      <c r="F271" s="21" t="s">
        <v>357</v>
      </c>
      <c r="G271" s="27">
        <f t="shared" si="29"/>
        <v>96.1</v>
      </c>
    </row>
    <row r="272" spans="1:12" ht="15.75">
      <c r="A272" s="26" t="s">
        <v>358</v>
      </c>
      <c r="B272" s="17">
        <v>903</v>
      </c>
      <c r="C272" s="21" t="s">
        <v>383</v>
      </c>
      <c r="D272" s="21" t="s">
        <v>202</v>
      </c>
      <c r="E272" s="21" t="s">
        <v>389</v>
      </c>
      <c r="F272" s="21" t="s">
        <v>359</v>
      </c>
      <c r="G272" s="27">
        <v>96.1</v>
      </c>
      <c r="H272" s="133" t="s">
        <v>906</v>
      </c>
    </row>
    <row r="273" spans="1:9" ht="47.25">
      <c r="A273" s="26" t="s">
        <v>362</v>
      </c>
      <c r="B273" s="17">
        <v>903</v>
      </c>
      <c r="C273" s="21" t="s">
        <v>383</v>
      </c>
      <c r="D273" s="21" t="s">
        <v>202</v>
      </c>
      <c r="E273" s="21" t="s">
        <v>390</v>
      </c>
      <c r="F273" s="21"/>
      <c r="G273" s="27">
        <f t="shared" ref="G273" si="30">G274</f>
        <v>142.1</v>
      </c>
    </row>
    <row r="274" spans="1:9" ht="47.25">
      <c r="A274" s="26" t="s">
        <v>356</v>
      </c>
      <c r="B274" s="17">
        <v>903</v>
      </c>
      <c r="C274" s="21" t="s">
        <v>383</v>
      </c>
      <c r="D274" s="21" t="s">
        <v>202</v>
      </c>
      <c r="E274" s="21" t="s">
        <v>390</v>
      </c>
      <c r="F274" s="21" t="s">
        <v>357</v>
      </c>
      <c r="G274" s="27">
        <f>G275</f>
        <v>142.1</v>
      </c>
    </row>
    <row r="275" spans="1:9" ht="15.75">
      <c r="A275" s="26" t="s">
        <v>358</v>
      </c>
      <c r="B275" s="17">
        <v>903</v>
      </c>
      <c r="C275" s="21" t="s">
        <v>383</v>
      </c>
      <c r="D275" s="21" t="s">
        <v>202</v>
      </c>
      <c r="E275" s="21" t="s">
        <v>390</v>
      </c>
      <c r="F275" s="21" t="s">
        <v>359</v>
      </c>
      <c r="G275" s="27">
        <v>142.1</v>
      </c>
      <c r="I275" s="142"/>
    </row>
    <row r="276" spans="1:9" ht="15.75">
      <c r="A276" s="26" t="s">
        <v>391</v>
      </c>
      <c r="B276" s="17">
        <v>903</v>
      </c>
      <c r="C276" s="21" t="s">
        <v>383</v>
      </c>
      <c r="D276" s="21" t="s">
        <v>202</v>
      </c>
      <c r="E276" s="21" t="s">
        <v>392</v>
      </c>
      <c r="F276" s="21"/>
      <c r="G276" s="27">
        <f>G277</f>
        <v>411.9</v>
      </c>
    </row>
    <row r="277" spans="1:9" ht="47.25">
      <c r="A277" s="26" t="s">
        <v>356</v>
      </c>
      <c r="B277" s="17">
        <v>903</v>
      </c>
      <c r="C277" s="21" t="s">
        <v>383</v>
      </c>
      <c r="D277" s="21" t="s">
        <v>202</v>
      </c>
      <c r="E277" s="21" t="s">
        <v>392</v>
      </c>
      <c r="F277" s="21" t="s">
        <v>357</v>
      </c>
      <c r="G277" s="27">
        <f t="shared" ref="G277" si="31">G278</f>
        <v>411.9</v>
      </c>
    </row>
    <row r="278" spans="1:9" ht="15.75">
      <c r="A278" s="26" t="s">
        <v>358</v>
      </c>
      <c r="B278" s="17">
        <v>903</v>
      </c>
      <c r="C278" s="21" t="s">
        <v>383</v>
      </c>
      <c r="D278" s="21" t="s">
        <v>202</v>
      </c>
      <c r="E278" s="21" t="s">
        <v>392</v>
      </c>
      <c r="F278" s="21" t="s">
        <v>359</v>
      </c>
      <c r="G278" s="27">
        <v>411.9</v>
      </c>
      <c r="I278" s="142"/>
    </row>
    <row r="279" spans="1:9" ht="31.5" hidden="1">
      <c r="A279" s="26" t="s">
        <v>368</v>
      </c>
      <c r="B279" s="17">
        <v>903</v>
      </c>
      <c r="C279" s="21" t="s">
        <v>383</v>
      </c>
      <c r="D279" s="21" t="s">
        <v>202</v>
      </c>
      <c r="E279" s="21" t="s">
        <v>369</v>
      </c>
      <c r="F279" s="21"/>
      <c r="G279" s="27">
        <f t="shared" ref="G279:G280" si="32">G280</f>
        <v>0</v>
      </c>
    </row>
    <row r="280" spans="1:9" ht="47.25" hidden="1">
      <c r="A280" s="26" t="s">
        <v>356</v>
      </c>
      <c r="B280" s="17">
        <v>903</v>
      </c>
      <c r="C280" s="21" t="s">
        <v>383</v>
      </c>
      <c r="D280" s="21" t="s">
        <v>202</v>
      </c>
      <c r="E280" s="21" t="s">
        <v>369</v>
      </c>
      <c r="F280" s="21" t="s">
        <v>357</v>
      </c>
      <c r="G280" s="27">
        <f t="shared" si="32"/>
        <v>0</v>
      </c>
    </row>
    <row r="281" spans="1:9" ht="15.75" hidden="1">
      <c r="A281" s="26" t="s">
        <v>358</v>
      </c>
      <c r="B281" s="17">
        <v>903</v>
      </c>
      <c r="C281" s="21" t="s">
        <v>383</v>
      </c>
      <c r="D281" s="21" t="s">
        <v>202</v>
      </c>
      <c r="E281" s="21" t="s">
        <v>369</v>
      </c>
      <c r="F281" s="21" t="s">
        <v>359</v>
      </c>
      <c r="G281" s="27">
        <v>0</v>
      </c>
    </row>
    <row r="282" spans="1:9" ht="47.25" hidden="1">
      <c r="A282" s="38" t="s">
        <v>371</v>
      </c>
      <c r="B282" s="17">
        <v>903</v>
      </c>
      <c r="C282" s="21" t="s">
        <v>383</v>
      </c>
      <c r="D282" s="21" t="s">
        <v>202</v>
      </c>
      <c r="E282" s="21" t="s">
        <v>393</v>
      </c>
      <c r="F282" s="21"/>
      <c r="G282" s="27">
        <f t="shared" ref="G282:G283" si="33">G283</f>
        <v>0</v>
      </c>
    </row>
    <row r="283" spans="1:9" ht="47.25" hidden="1">
      <c r="A283" s="26" t="s">
        <v>356</v>
      </c>
      <c r="B283" s="17">
        <v>903</v>
      </c>
      <c r="C283" s="21" t="s">
        <v>383</v>
      </c>
      <c r="D283" s="21" t="s">
        <v>202</v>
      </c>
      <c r="E283" s="21" t="s">
        <v>393</v>
      </c>
      <c r="F283" s="21" t="s">
        <v>357</v>
      </c>
      <c r="G283" s="27">
        <f t="shared" si="33"/>
        <v>0</v>
      </c>
    </row>
    <row r="284" spans="1:9" ht="15.75" hidden="1">
      <c r="A284" s="26" t="s">
        <v>358</v>
      </c>
      <c r="B284" s="17">
        <v>903</v>
      </c>
      <c r="C284" s="21" t="s">
        <v>383</v>
      </c>
      <c r="D284" s="21" t="s">
        <v>202</v>
      </c>
      <c r="E284" s="21" t="s">
        <v>393</v>
      </c>
      <c r="F284" s="21" t="s">
        <v>359</v>
      </c>
      <c r="G284" s="27">
        <v>0</v>
      </c>
    </row>
    <row r="285" spans="1:9" ht="47.25" hidden="1" customHeight="1">
      <c r="A285" s="26" t="s">
        <v>394</v>
      </c>
      <c r="B285" s="17">
        <v>903</v>
      </c>
      <c r="C285" s="21" t="s">
        <v>383</v>
      </c>
      <c r="D285" s="21" t="s">
        <v>202</v>
      </c>
      <c r="E285" s="21" t="s">
        <v>395</v>
      </c>
      <c r="F285" s="21"/>
      <c r="G285" s="27">
        <f t="shared" ref="G285" si="34">G286+G288+G290</f>
        <v>0</v>
      </c>
    </row>
    <row r="286" spans="1:9" ht="94.5" hidden="1">
      <c r="A286" s="26" t="s">
        <v>211</v>
      </c>
      <c r="B286" s="17">
        <v>903</v>
      </c>
      <c r="C286" s="21" t="s">
        <v>383</v>
      </c>
      <c r="D286" s="21" t="s">
        <v>202</v>
      </c>
      <c r="E286" s="21" t="s">
        <v>395</v>
      </c>
      <c r="F286" s="21" t="s">
        <v>212</v>
      </c>
      <c r="G286" s="27">
        <f t="shared" ref="G286" si="35">G287</f>
        <v>0</v>
      </c>
    </row>
    <row r="287" spans="1:9" ht="31.5" hidden="1">
      <c r="A287" s="26" t="s">
        <v>292</v>
      </c>
      <c r="B287" s="17">
        <v>903</v>
      </c>
      <c r="C287" s="21" t="s">
        <v>383</v>
      </c>
      <c r="D287" s="21" t="s">
        <v>202</v>
      </c>
      <c r="E287" s="21" t="s">
        <v>395</v>
      </c>
      <c r="F287" s="21" t="s">
        <v>293</v>
      </c>
      <c r="G287" s="28">
        <v>0</v>
      </c>
    </row>
    <row r="288" spans="1:9" ht="31.5" hidden="1">
      <c r="A288" s="26" t="s">
        <v>215</v>
      </c>
      <c r="B288" s="17">
        <v>903</v>
      </c>
      <c r="C288" s="21" t="s">
        <v>383</v>
      </c>
      <c r="D288" s="21" t="s">
        <v>202</v>
      </c>
      <c r="E288" s="21" t="s">
        <v>395</v>
      </c>
      <c r="F288" s="21" t="s">
        <v>216</v>
      </c>
      <c r="G288" s="27">
        <f t="shared" ref="G288" si="36">G289</f>
        <v>0</v>
      </c>
    </row>
    <row r="289" spans="1:9" ht="47.25" hidden="1">
      <c r="A289" s="26" t="s">
        <v>217</v>
      </c>
      <c r="B289" s="17">
        <v>903</v>
      </c>
      <c r="C289" s="21" t="s">
        <v>383</v>
      </c>
      <c r="D289" s="21" t="s">
        <v>202</v>
      </c>
      <c r="E289" s="21" t="s">
        <v>395</v>
      </c>
      <c r="F289" s="21" t="s">
        <v>218</v>
      </c>
      <c r="G289" s="28">
        <v>0</v>
      </c>
    </row>
    <row r="290" spans="1:9" ht="15.75" hidden="1">
      <c r="A290" s="26" t="s">
        <v>219</v>
      </c>
      <c r="B290" s="17">
        <v>903</v>
      </c>
      <c r="C290" s="21" t="s">
        <v>383</v>
      </c>
      <c r="D290" s="21" t="s">
        <v>202</v>
      </c>
      <c r="E290" s="21" t="s">
        <v>395</v>
      </c>
      <c r="F290" s="21" t="s">
        <v>229</v>
      </c>
      <c r="G290" s="27">
        <f t="shared" ref="G290" si="37">G291</f>
        <v>0</v>
      </c>
    </row>
    <row r="291" spans="1:9" ht="15.75" hidden="1">
      <c r="A291" s="26" t="s">
        <v>221</v>
      </c>
      <c r="B291" s="17">
        <v>903</v>
      </c>
      <c r="C291" s="21" t="s">
        <v>383</v>
      </c>
      <c r="D291" s="21" t="s">
        <v>202</v>
      </c>
      <c r="E291" s="21" t="s">
        <v>395</v>
      </c>
      <c r="F291" s="21" t="s">
        <v>222</v>
      </c>
      <c r="G291" s="27">
        <v>0</v>
      </c>
    </row>
    <row r="292" spans="1:9" ht="47.25">
      <c r="A292" s="26" t="s">
        <v>396</v>
      </c>
      <c r="B292" s="17">
        <v>903</v>
      </c>
      <c r="C292" s="21" t="s">
        <v>383</v>
      </c>
      <c r="D292" s="21" t="s">
        <v>202</v>
      </c>
      <c r="E292" s="21" t="s">
        <v>397</v>
      </c>
      <c r="F292" s="21"/>
      <c r="G292" s="27">
        <f>G293+G316+G304+G307+G310+G313+G296+G301</f>
        <v>18498</v>
      </c>
    </row>
    <row r="293" spans="1:9" ht="51" customHeight="1">
      <c r="A293" s="26" t="s">
        <v>387</v>
      </c>
      <c r="B293" s="17">
        <v>903</v>
      </c>
      <c r="C293" s="21" t="s">
        <v>383</v>
      </c>
      <c r="D293" s="21" t="s">
        <v>202</v>
      </c>
      <c r="E293" s="21" t="s">
        <v>398</v>
      </c>
      <c r="F293" s="21"/>
      <c r="G293" s="27">
        <f>G294</f>
        <v>18492.599999999999</v>
      </c>
    </row>
    <row r="294" spans="1:9" ht="47.25">
      <c r="A294" s="26" t="s">
        <v>356</v>
      </c>
      <c r="B294" s="17">
        <v>903</v>
      </c>
      <c r="C294" s="21" t="s">
        <v>383</v>
      </c>
      <c r="D294" s="21" t="s">
        <v>202</v>
      </c>
      <c r="E294" s="21" t="s">
        <v>398</v>
      </c>
      <c r="F294" s="21" t="s">
        <v>357</v>
      </c>
      <c r="G294" s="27">
        <f t="shared" ref="G294" si="38">G295</f>
        <v>18492.599999999999</v>
      </c>
    </row>
    <row r="295" spans="1:9" ht="15.75">
      <c r="A295" s="26" t="s">
        <v>358</v>
      </c>
      <c r="B295" s="17">
        <v>903</v>
      </c>
      <c r="C295" s="21" t="s">
        <v>383</v>
      </c>
      <c r="D295" s="21" t="s">
        <v>202</v>
      </c>
      <c r="E295" s="21" t="s">
        <v>398</v>
      </c>
      <c r="F295" s="21" t="s">
        <v>359</v>
      </c>
      <c r="G295" s="28">
        <f>18073+419.6</f>
        <v>18492.599999999999</v>
      </c>
      <c r="I295" s="142"/>
    </row>
    <row r="296" spans="1:9" ht="38.25" customHeight="1">
      <c r="A296" s="26" t="s">
        <v>399</v>
      </c>
      <c r="B296" s="17">
        <v>903</v>
      </c>
      <c r="C296" s="21" t="s">
        <v>383</v>
      </c>
      <c r="D296" s="21" t="s">
        <v>202</v>
      </c>
      <c r="E296" s="21" t="s">
        <v>400</v>
      </c>
      <c r="F296" s="21"/>
      <c r="G296" s="28">
        <f t="shared" ref="G296" si="39">G297+G299</f>
        <v>5</v>
      </c>
    </row>
    <row r="297" spans="1:9" ht="31.5" hidden="1">
      <c r="A297" s="26" t="s">
        <v>215</v>
      </c>
      <c r="B297" s="17">
        <v>903</v>
      </c>
      <c r="C297" s="21" t="s">
        <v>383</v>
      </c>
      <c r="D297" s="21" t="s">
        <v>202</v>
      </c>
      <c r="E297" s="21" t="s">
        <v>400</v>
      </c>
      <c r="F297" s="21" t="s">
        <v>216</v>
      </c>
      <c r="G297" s="28">
        <f t="shared" ref="G297" si="40">G298</f>
        <v>0</v>
      </c>
    </row>
    <row r="298" spans="1:9" ht="47.25" hidden="1">
      <c r="A298" s="26" t="s">
        <v>217</v>
      </c>
      <c r="B298" s="17">
        <v>903</v>
      </c>
      <c r="C298" s="21" t="s">
        <v>383</v>
      </c>
      <c r="D298" s="21" t="s">
        <v>202</v>
      </c>
      <c r="E298" s="21" t="s">
        <v>400</v>
      </c>
      <c r="F298" s="21" t="s">
        <v>218</v>
      </c>
      <c r="G298" s="28">
        <v>0</v>
      </c>
    </row>
    <row r="299" spans="1:9" ht="47.25">
      <c r="A299" s="26" t="s">
        <v>356</v>
      </c>
      <c r="B299" s="17">
        <v>903</v>
      </c>
      <c r="C299" s="21" t="s">
        <v>383</v>
      </c>
      <c r="D299" s="21" t="s">
        <v>202</v>
      </c>
      <c r="E299" s="21" t="s">
        <v>400</v>
      </c>
      <c r="F299" s="21" t="s">
        <v>357</v>
      </c>
      <c r="G299" s="28">
        <f>G300</f>
        <v>5</v>
      </c>
    </row>
    <row r="300" spans="1:9" ht="15.75">
      <c r="A300" s="26" t="s">
        <v>358</v>
      </c>
      <c r="B300" s="17">
        <v>903</v>
      </c>
      <c r="C300" s="21" t="s">
        <v>383</v>
      </c>
      <c r="D300" s="21" t="s">
        <v>202</v>
      </c>
      <c r="E300" s="21" t="s">
        <v>400</v>
      </c>
      <c r="F300" s="21" t="s">
        <v>359</v>
      </c>
      <c r="G300" s="28">
        <v>5</v>
      </c>
    </row>
    <row r="301" spans="1:9" ht="15.75">
      <c r="A301" s="26" t="s">
        <v>820</v>
      </c>
      <c r="B301" s="17">
        <v>903</v>
      </c>
      <c r="C301" s="21" t="s">
        <v>383</v>
      </c>
      <c r="D301" s="21" t="s">
        <v>202</v>
      </c>
      <c r="E301" s="21" t="s">
        <v>821</v>
      </c>
      <c r="F301" s="21"/>
      <c r="G301" s="28">
        <f>G302</f>
        <v>0.4</v>
      </c>
    </row>
    <row r="302" spans="1:9" ht="47.25">
      <c r="A302" s="26" t="s">
        <v>356</v>
      </c>
      <c r="B302" s="17">
        <v>903</v>
      </c>
      <c r="C302" s="21" t="s">
        <v>383</v>
      </c>
      <c r="D302" s="21" t="s">
        <v>202</v>
      </c>
      <c r="E302" s="21" t="s">
        <v>821</v>
      </c>
      <c r="F302" s="21" t="s">
        <v>357</v>
      </c>
      <c r="G302" s="28">
        <f>G303</f>
        <v>0.4</v>
      </c>
    </row>
    <row r="303" spans="1:9" ht="15.75">
      <c r="A303" s="26" t="s">
        <v>358</v>
      </c>
      <c r="B303" s="17">
        <v>903</v>
      </c>
      <c r="C303" s="21" t="s">
        <v>383</v>
      </c>
      <c r="D303" s="21" t="s">
        <v>202</v>
      </c>
      <c r="E303" s="21" t="s">
        <v>821</v>
      </c>
      <c r="F303" s="21" t="s">
        <v>359</v>
      </c>
      <c r="G303" s="28">
        <v>0.4</v>
      </c>
      <c r="H303" s="133" t="s">
        <v>822</v>
      </c>
    </row>
    <row r="304" spans="1:9" ht="47.25" hidden="1">
      <c r="A304" s="26" t="s">
        <v>360</v>
      </c>
      <c r="B304" s="17">
        <v>903</v>
      </c>
      <c r="C304" s="21" t="s">
        <v>383</v>
      </c>
      <c r="D304" s="21" t="s">
        <v>202</v>
      </c>
      <c r="E304" s="21" t="s">
        <v>401</v>
      </c>
      <c r="F304" s="21"/>
      <c r="G304" s="27">
        <f t="shared" ref="G304:G305" si="41">G305</f>
        <v>0</v>
      </c>
    </row>
    <row r="305" spans="1:7" ht="47.25" hidden="1">
      <c r="A305" s="26" t="s">
        <v>356</v>
      </c>
      <c r="B305" s="17">
        <v>903</v>
      </c>
      <c r="C305" s="21" t="s">
        <v>383</v>
      </c>
      <c r="D305" s="21" t="s">
        <v>202</v>
      </c>
      <c r="E305" s="21" t="s">
        <v>401</v>
      </c>
      <c r="F305" s="21" t="s">
        <v>357</v>
      </c>
      <c r="G305" s="27">
        <f t="shared" si="41"/>
        <v>0</v>
      </c>
    </row>
    <row r="306" spans="1:7" ht="15.75" hidden="1">
      <c r="A306" s="26" t="s">
        <v>358</v>
      </c>
      <c r="B306" s="17">
        <v>903</v>
      </c>
      <c r="C306" s="21" t="s">
        <v>383</v>
      </c>
      <c r="D306" s="21" t="s">
        <v>202</v>
      </c>
      <c r="E306" s="21" t="s">
        <v>401</v>
      </c>
      <c r="F306" s="21" t="s">
        <v>359</v>
      </c>
      <c r="G306" s="27">
        <v>0</v>
      </c>
    </row>
    <row r="307" spans="1:7" ht="47.25" hidden="1">
      <c r="A307" s="26" t="s">
        <v>362</v>
      </c>
      <c r="B307" s="17">
        <v>903</v>
      </c>
      <c r="C307" s="21" t="s">
        <v>383</v>
      </c>
      <c r="D307" s="21" t="s">
        <v>202</v>
      </c>
      <c r="E307" s="21" t="s">
        <v>402</v>
      </c>
      <c r="F307" s="21"/>
      <c r="G307" s="27">
        <f t="shared" ref="G307:G308" si="42">G308</f>
        <v>0</v>
      </c>
    </row>
    <row r="308" spans="1:7" ht="47.25" hidden="1">
      <c r="A308" s="26" t="s">
        <v>356</v>
      </c>
      <c r="B308" s="17">
        <v>903</v>
      </c>
      <c r="C308" s="21" t="s">
        <v>383</v>
      </c>
      <c r="D308" s="21" t="s">
        <v>202</v>
      </c>
      <c r="E308" s="21" t="s">
        <v>402</v>
      </c>
      <c r="F308" s="21" t="s">
        <v>357</v>
      </c>
      <c r="G308" s="27">
        <f t="shared" si="42"/>
        <v>0</v>
      </c>
    </row>
    <row r="309" spans="1:7" ht="15.75" hidden="1">
      <c r="A309" s="26" t="s">
        <v>358</v>
      </c>
      <c r="B309" s="17">
        <v>903</v>
      </c>
      <c r="C309" s="21" t="s">
        <v>383</v>
      </c>
      <c r="D309" s="21" t="s">
        <v>202</v>
      </c>
      <c r="E309" s="21" t="s">
        <v>402</v>
      </c>
      <c r="F309" s="21" t="s">
        <v>359</v>
      </c>
      <c r="G309" s="27">
        <v>0</v>
      </c>
    </row>
    <row r="310" spans="1:7" ht="31.5" hidden="1">
      <c r="A310" s="26" t="s">
        <v>364</v>
      </c>
      <c r="B310" s="17">
        <v>903</v>
      </c>
      <c r="C310" s="21" t="s">
        <v>383</v>
      </c>
      <c r="D310" s="21" t="s">
        <v>202</v>
      </c>
      <c r="E310" s="21" t="s">
        <v>403</v>
      </c>
      <c r="F310" s="21"/>
      <c r="G310" s="27">
        <f t="shared" ref="G310:G311" si="43">G311</f>
        <v>0</v>
      </c>
    </row>
    <row r="311" spans="1:7" ht="47.25" hidden="1">
      <c r="A311" s="26" t="s">
        <v>356</v>
      </c>
      <c r="B311" s="17">
        <v>903</v>
      </c>
      <c r="C311" s="21" t="s">
        <v>383</v>
      </c>
      <c r="D311" s="21" t="s">
        <v>202</v>
      </c>
      <c r="E311" s="21" t="s">
        <v>403</v>
      </c>
      <c r="F311" s="21" t="s">
        <v>357</v>
      </c>
      <c r="G311" s="27">
        <f t="shared" si="43"/>
        <v>0</v>
      </c>
    </row>
    <row r="312" spans="1:7" ht="15.75" hidden="1">
      <c r="A312" s="26" t="s">
        <v>358</v>
      </c>
      <c r="B312" s="17">
        <v>903</v>
      </c>
      <c r="C312" s="21" t="s">
        <v>383</v>
      </c>
      <c r="D312" s="21" t="s">
        <v>202</v>
      </c>
      <c r="E312" s="21" t="s">
        <v>403</v>
      </c>
      <c r="F312" s="21" t="s">
        <v>359</v>
      </c>
      <c r="G312" s="27">
        <v>0</v>
      </c>
    </row>
    <row r="313" spans="1:7" ht="31.5" hidden="1">
      <c r="A313" s="26" t="s">
        <v>368</v>
      </c>
      <c r="B313" s="17">
        <v>903</v>
      </c>
      <c r="C313" s="21" t="s">
        <v>383</v>
      </c>
      <c r="D313" s="21" t="s">
        <v>202</v>
      </c>
      <c r="E313" s="21" t="s">
        <v>404</v>
      </c>
      <c r="F313" s="21"/>
      <c r="G313" s="27">
        <f t="shared" ref="G313:G314" si="44">G314</f>
        <v>0</v>
      </c>
    </row>
    <row r="314" spans="1:7" ht="47.25" hidden="1">
      <c r="A314" s="26" t="s">
        <v>356</v>
      </c>
      <c r="B314" s="17">
        <v>903</v>
      </c>
      <c r="C314" s="21" t="s">
        <v>383</v>
      </c>
      <c r="D314" s="21" t="s">
        <v>202</v>
      </c>
      <c r="E314" s="21" t="s">
        <v>404</v>
      </c>
      <c r="F314" s="21" t="s">
        <v>357</v>
      </c>
      <c r="G314" s="27">
        <f t="shared" si="44"/>
        <v>0</v>
      </c>
    </row>
    <row r="315" spans="1:7" ht="15.75" hidden="1">
      <c r="A315" s="26" t="s">
        <v>358</v>
      </c>
      <c r="B315" s="17">
        <v>903</v>
      </c>
      <c r="C315" s="21" t="s">
        <v>383</v>
      </c>
      <c r="D315" s="21" t="s">
        <v>202</v>
      </c>
      <c r="E315" s="21" t="s">
        <v>404</v>
      </c>
      <c r="F315" s="21" t="s">
        <v>359</v>
      </c>
      <c r="G315" s="27">
        <v>0</v>
      </c>
    </row>
    <row r="316" spans="1:7" ht="47.25" hidden="1">
      <c r="A316" s="38" t="s">
        <v>405</v>
      </c>
      <c r="B316" s="17">
        <v>903</v>
      </c>
      <c r="C316" s="21" t="s">
        <v>383</v>
      </c>
      <c r="D316" s="21" t="s">
        <v>202</v>
      </c>
      <c r="E316" s="21" t="s">
        <v>406</v>
      </c>
      <c r="F316" s="21"/>
      <c r="G316" s="27">
        <f t="shared" ref="G316:G317" si="45">G317</f>
        <v>0</v>
      </c>
    </row>
    <row r="317" spans="1:7" ht="47.25" hidden="1">
      <c r="A317" s="26" t="s">
        <v>356</v>
      </c>
      <c r="B317" s="17">
        <v>903</v>
      </c>
      <c r="C317" s="21" t="s">
        <v>383</v>
      </c>
      <c r="D317" s="21" t="s">
        <v>202</v>
      </c>
      <c r="E317" s="21" t="s">
        <v>406</v>
      </c>
      <c r="F317" s="21" t="s">
        <v>357</v>
      </c>
      <c r="G317" s="27">
        <f t="shared" si="45"/>
        <v>0</v>
      </c>
    </row>
    <row r="318" spans="1:7" ht="15.75" hidden="1">
      <c r="A318" s="26" t="s">
        <v>358</v>
      </c>
      <c r="B318" s="17">
        <v>903</v>
      </c>
      <c r="C318" s="21" t="s">
        <v>383</v>
      </c>
      <c r="D318" s="21" t="s">
        <v>202</v>
      </c>
      <c r="E318" s="21" t="s">
        <v>406</v>
      </c>
      <c r="F318" s="21" t="s">
        <v>359</v>
      </c>
      <c r="G318" s="27">
        <v>0</v>
      </c>
    </row>
    <row r="319" spans="1:7" ht="78.75">
      <c r="A319" s="31" t="s">
        <v>407</v>
      </c>
      <c r="B319" s="17">
        <v>903</v>
      </c>
      <c r="C319" s="21" t="s">
        <v>383</v>
      </c>
      <c r="D319" s="21" t="s">
        <v>202</v>
      </c>
      <c r="E319" s="43" t="s">
        <v>408</v>
      </c>
      <c r="F319" s="21"/>
      <c r="G319" s="27">
        <f>G320</f>
        <v>200</v>
      </c>
    </row>
    <row r="320" spans="1:7" ht="47.25">
      <c r="A320" s="26" t="s">
        <v>409</v>
      </c>
      <c r="B320" s="17">
        <v>903</v>
      </c>
      <c r="C320" s="21" t="s">
        <v>383</v>
      </c>
      <c r="D320" s="21" t="s">
        <v>202</v>
      </c>
      <c r="E320" s="43" t="s">
        <v>410</v>
      </c>
      <c r="F320" s="21"/>
      <c r="G320" s="27">
        <f t="shared" ref="G320" si="46">G321</f>
        <v>200</v>
      </c>
    </row>
    <row r="321" spans="1:9" ht="47.25">
      <c r="A321" s="26" t="s">
        <v>356</v>
      </c>
      <c r="B321" s="17">
        <v>903</v>
      </c>
      <c r="C321" s="21" t="s">
        <v>383</v>
      </c>
      <c r="D321" s="21" t="s">
        <v>202</v>
      </c>
      <c r="E321" s="43" t="s">
        <v>410</v>
      </c>
      <c r="F321" s="21" t="s">
        <v>357</v>
      </c>
      <c r="G321" s="27">
        <f>G322</f>
        <v>200</v>
      </c>
    </row>
    <row r="322" spans="1:9" ht="15.75">
      <c r="A322" s="26" t="s">
        <v>358</v>
      </c>
      <c r="B322" s="17">
        <v>903</v>
      </c>
      <c r="C322" s="21" t="s">
        <v>383</v>
      </c>
      <c r="D322" s="21" t="s">
        <v>202</v>
      </c>
      <c r="E322" s="43" t="s">
        <v>410</v>
      </c>
      <c r="F322" s="21" t="s">
        <v>359</v>
      </c>
      <c r="G322" s="27">
        <v>200</v>
      </c>
    </row>
    <row r="323" spans="1:9" ht="15.75">
      <c r="A323" s="26" t="s">
        <v>205</v>
      </c>
      <c r="B323" s="17">
        <v>903</v>
      </c>
      <c r="C323" s="21" t="s">
        <v>383</v>
      </c>
      <c r="D323" s="21" t="s">
        <v>202</v>
      </c>
      <c r="E323" s="21" t="s">
        <v>206</v>
      </c>
      <c r="F323" s="21"/>
      <c r="G323" s="27">
        <f>G324</f>
        <v>2137.9</v>
      </c>
    </row>
    <row r="324" spans="1:9" ht="31.5">
      <c r="A324" s="26" t="s">
        <v>269</v>
      </c>
      <c r="B324" s="17">
        <v>903</v>
      </c>
      <c r="C324" s="21" t="s">
        <v>383</v>
      </c>
      <c r="D324" s="21" t="s">
        <v>202</v>
      </c>
      <c r="E324" s="21" t="s">
        <v>270</v>
      </c>
      <c r="F324" s="21"/>
      <c r="G324" s="27">
        <f>G325+G330+G335+G338+G341</f>
        <v>2137.9</v>
      </c>
    </row>
    <row r="325" spans="1:9" ht="31.5" hidden="1">
      <c r="A325" s="39" t="s">
        <v>411</v>
      </c>
      <c r="B325" s="40">
        <v>903</v>
      </c>
      <c r="C325" s="21" t="s">
        <v>383</v>
      </c>
      <c r="D325" s="21" t="s">
        <v>202</v>
      </c>
      <c r="E325" s="21" t="s">
        <v>412</v>
      </c>
      <c r="F325" s="21"/>
      <c r="G325" s="27">
        <f t="shared" ref="G325" si="47">G326+G328</f>
        <v>0</v>
      </c>
    </row>
    <row r="326" spans="1:9" ht="31.5" hidden="1">
      <c r="A326" s="26" t="s">
        <v>215</v>
      </c>
      <c r="B326" s="40">
        <v>903</v>
      </c>
      <c r="C326" s="21" t="s">
        <v>383</v>
      </c>
      <c r="D326" s="21" t="s">
        <v>202</v>
      </c>
      <c r="E326" s="21" t="s">
        <v>412</v>
      </c>
      <c r="F326" s="21" t="s">
        <v>216</v>
      </c>
      <c r="G326" s="27">
        <f t="shared" ref="G326" si="48">G327</f>
        <v>0</v>
      </c>
    </row>
    <row r="327" spans="1:9" ht="47.25" hidden="1">
      <c r="A327" s="26" t="s">
        <v>217</v>
      </c>
      <c r="B327" s="17">
        <v>903</v>
      </c>
      <c r="C327" s="21" t="s">
        <v>383</v>
      </c>
      <c r="D327" s="21" t="s">
        <v>202</v>
      </c>
      <c r="E327" s="21" t="s">
        <v>412</v>
      </c>
      <c r="F327" s="21" t="s">
        <v>218</v>
      </c>
      <c r="G327" s="27">
        <f>1.4-1.4</f>
        <v>0</v>
      </c>
      <c r="I327" s="142"/>
    </row>
    <row r="328" spans="1:9" ht="47.25" hidden="1">
      <c r="A328" s="26" t="s">
        <v>356</v>
      </c>
      <c r="B328" s="17">
        <v>903</v>
      </c>
      <c r="C328" s="21" t="s">
        <v>383</v>
      </c>
      <c r="D328" s="21" t="s">
        <v>202</v>
      </c>
      <c r="E328" s="21" t="s">
        <v>412</v>
      </c>
      <c r="F328" s="21" t="s">
        <v>357</v>
      </c>
      <c r="G328" s="27">
        <f t="shared" ref="G328" si="49">G329</f>
        <v>0</v>
      </c>
    </row>
    <row r="329" spans="1:9" ht="15.75" hidden="1">
      <c r="A329" s="26" t="s">
        <v>358</v>
      </c>
      <c r="B329" s="17">
        <v>903</v>
      </c>
      <c r="C329" s="21" t="s">
        <v>383</v>
      </c>
      <c r="D329" s="21" t="s">
        <v>202</v>
      </c>
      <c r="E329" s="21" t="s">
        <v>412</v>
      </c>
      <c r="F329" s="21" t="s">
        <v>359</v>
      </c>
      <c r="G329" s="27">
        <f>2.9-2.9</f>
        <v>0</v>
      </c>
      <c r="I329" s="142"/>
    </row>
    <row r="330" spans="1:9" ht="31.5">
      <c r="A330" s="26" t="s">
        <v>413</v>
      </c>
      <c r="B330" s="17">
        <v>903</v>
      </c>
      <c r="C330" s="21" t="s">
        <v>383</v>
      </c>
      <c r="D330" s="21" t="s">
        <v>202</v>
      </c>
      <c r="E330" s="21" t="s">
        <v>414</v>
      </c>
      <c r="F330" s="21"/>
      <c r="G330" s="27">
        <f>G331+G333</f>
        <v>177.3</v>
      </c>
    </row>
    <row r="331" spans="1:9" ht="31.5" hidden="1">
      <c r="A331" s="26" t="s">
        <v>215</v>
      </c>
      <c r="B331" s="17">
        <v>903</v>
      </c>
      <c r="C331" s="21" t="s">
        <v>383</v>
      </c>
      <c r="D331" s="21" t="s">
        <v>202</v>
      </c>
      <c r="E331" s="21" t="s">
        <v>414</v>
      </c>
      <c r="F331" s="21" t="s">
        <v>216</v>
      </c>
      <c r="G331" s="27">
        <f t="shared" ref="G331" si="50">G332</f>
        <v>0</v>
      </c>
    </row>
    <row r="332" spans="1:9" ht="47.25" hidden="1">
      <c r="A332" s="26" t="s">
        <v>217</v>
      </c>
      <c r="B332" s="17">
        <v>903</v>
      </c>
      <c r="C332" s="21" t="s">
        <v>383</v>
      </c>
      <c r="D332" s="21" t="s">
        <v>202</v>
      </c>
      <c r="E332" s="21" t="s">
        <v>414</v>
      </c>
      <c r="F332" s="41">
        <v>240</v>
      </c>
      <c r="G332" s="27">
        <v>0</v>
      </c>
    </row>
    <row r="333" spans="1:9" ht="47.25">
      <c r="A333" s="26" t="s">
        <v>356</v>
      </c>
      <c r="B333" s="17">
        <v>903</v>
      </c>
      <c r="C333" s="21" t="s">
        <v>383</v>
      </c>
      <c r="D333" s="21" t="s">
        <v>202</v>
      </c>
      <c r="E333" s="21" t="s">
        <v>414</v>
      </c>
      <c r="F333" s="21" t="s">
        <v>357</v>
      </c>
      <c r="G333" s="27">
        <f t="shared" ref="G333" si="51">G334</f>
        <v>177.3</v>
      </c>
    </row>
    <row r="334" spans="1:9" ht="15.75">
      <c r="A334" s="26" t="s">
        <v>358</v>
      </c>
      <c r="B334" s="17">
        <v>903</v>
      </c>
      <c r="C334" s="21" t="s">
        <v>383</v>
      </c>
      <c r="D334" s="21" t="s">
        <v>202</v>
      </c>
      <c r="E334" s="21" t="s">
        <v>414</v>
      </c>
      <c r="F334" s="21" t="s">
        <v>359</v>
      </c>
      <c r="G334" s="27">
        <f>274.5-97.2</f>
        <v>177.3</v>
      </c>
      <c r="I334" s="142"/>
    </row>
    <row r="335" spans="1:9" ht="78.75">
      <c r="A335" s="26" t="s">
        <v>415</v>
      </c>
      <c r="B335" s="17">
        <v>903</v>
      </c>
      <c r="C335" s="21" t="s">
        <v>383</v>
      </c>
      <c r="D335" s="21" t="s">
        <v>202</v>
      </c>
      <c r="E335" s="21" t="s">
        <v>416</v>
      </c>
      <c r="F335" s="21"/>
      <c r="G335" s="27">
        <f t="shared" ref="G335" si="52">G336</f>
        <v>263.3</v>
      </c>
    </row>
    <row r="336" spans="1:9" ht="47.25">
      <c r="A336" s="26" t="s">
        <v>356</v>
      </c>
      <c r="B336" s="17">
        <v>903</v>
      </c>
      <c r="C336" s="21" t="s">
        <v>383</v>
      </c>
      <c r="D336" s="21" t="s">
        <v>202</v>
      </c>
      <c r="E336" s="21" t="s">
        <v>416</v>
      </c>
      <c r="F336" s="21" t="s">
        <v>357</v>
      </c>
      <c r="G336" s="27">
        <f>G337</f>
        <v>263.3</v>
      </c>
    </row>
    <row r="337" spans="1:9" ht="15.75">
      <c r="A337" s="26" t="s">
        <v>358</v>
      </c>
      <c r="B337" s="17">
        <v>903</v>
      </c>
      <c r="C337" s="21" t="s">
        <v>383</v>
      </c>
      <c r="D337" s="21" t="s">
        <v>202</v>
      </c>
      <c r="E337" s="21" t="s">
        <v>416</v>
      </c>
      <c r="F337" s="21" t="s">
        <v>359</v>
      </c>
      <c r="G337" s="27">
        <f>247.6+15.7</f>
        <v>263.3</v>
      </c>
      <c r="I337" s="142"/>
    </row>
    <row r="338" spans="1:9" ht="110.25">
      <c r="A338" s="33" t="s">
        <v>377</v>
      </c>
      <c r="B338" s="17">
        <v>903</v>
      </c>
      <c r="C338" s="21" t="s">
        <v>383</v>
      </c>
      <c r="D338" s="21" t="s">
        <v>202</v>
      </c>
      <c r="E338" s="21" t="s">
        <v>378</v>
      </c>
      <c r="F338" s="21"/>
      <c r="G338" s="27">
        <f t="shared" ref="G338" si="53">G339</f>
        <v>1693.3000000000002</v>
      </c>
    </row>
    <row r="339" spans="1:9" ht="47.25">
      <c r="A339" s="26" t="s">
        <v>356</v>
      </c>
      <c r="B339" s="17">
        <v>903</v>
      </c>
      <c r="C339" s="21" t="s">
        <v>383</v>
      </c>
      <c r="D339" s="21" t="s">
        <v>202</v>
      </c>
      <c r="E339" s="21" t="s">
        <v>378</v>
      </c>
      <c r="F339" s="21" t="s">
        <v>357</v>
      </c>
      <c r="G339" s="27">
        <f>G340</f>
        <v>1693.3000000000002</v>
      </c>
    </row>
    <row r="340" spans="1:9" ht="15.75">
      <c r="A340" s="26" t="s">
        <v>358</v>
      </c>
      <c r="B340" s="17">
        <v>903</v>
      </c>
      <c r="C340" s="21" t="s">
        <v>383</v>
      </c>
      <c r="D340" s="21" t="s">
        <v>202</v>
      </c>
      <c r="E340" s="21" t="s">
        <v>378</v>
      </c>
      <c r="F340" s="21" t="s">
        <v>359</v>
      </c>
      <c r="G340" s="27">
        <f>1929.4-236.1</f>
        <v>1693.3000000000002</v>
      </c>
    </row>
    <row r="341" spans="1:9" ht="15.75">
      <c r="A341" s="33" t="s">
        <v>823</v>
      </c>
      <c r="B341" s="17">
        <v>903</v>
      </c>
      <c r="C341" s="21" t="s">
        <v>383</v>
      </c>
      <c r="D341" s="21" t="s">
        <v>202</v>
      </c>
      <c r="E341" s="21" t="s">
        <v>824</v>
      </c>
      <c r="F341" s="21"/>
      <c r="G341" s="27">
        <f>G342</f>
        <v>4</v>
      </c>
    </row>
    <row r="342" spans="1:9" ht="47.25">
      <c r="A342" s="26" t="s">
        <v>356</v>
      </c>
      <c r="B342" s="17">
        <v>903</v>
      </c>
      <c r="C342" s="21" t="s">
        <v>383</v>
      </c>
      <c r="D342" s="21" t="s">
        <v>202</v>
      </c>
      <c r="E342" s="21" t="s">
        <v>824</v>
      </c>
      <c r="F342" s="21" t="s">
        <v>357</v>
      </c>
      <c r="G342" s="27">
        <f>G343</f>
        <v>4</v>
      </c>
    </row>
    <row r="343" spans="1:9" ht="15.75">
      <c r="A343" s="26" t="s">
        <v>358</v>
      </c>
      <c r="B343" s="17">
        <v>903</v>
      </c>
      <c r="C343" s="21" t="s">
        <v>383</v>
      </c>
      <c r="D343" s="21" t="s">
        <v>202</v>
      </c>
      <c r="E343" s="21" t="s">
        <v>824</v>
      </c>
      <c r="F343" s="21" t="s">
        <v>359</v>
      </c>
      <c r="G343" s="27">
        <v>4</v>
      </c>
      <c r="H343" s="133" t="s">
        <v>825</v>
      </c>
    </row>
    <row r="344" spans="1:9" ht="31.5">
      <c r="A344" s="24" t="s">
        <v>417</v>
      </c>
      <c r="B344" s="20">
        <v>903</v>
      </c>
      <c r="C344" s="25" t="s">
        <v>383</v>
      </c>
      <c r="D344" s="25" t="s">
        <v>234</v>
      </c>
      <c r="E344" s="25"/>
      <c r="F344" s="25"/>
      <c r="G344" s="22">
        <f>G345+G355</f>
        <v>17245.699999999997</v>
      </c>
    </row>
    <row r="345" spans="1:9" ht="47.25">
      <c r="A345" s="26" t="s">
        <v>418</v>
      </c>
      <c r="B345" s="17">
        <v>903</v>
      </c>
      <c r="C345" s="21" t="s">
        <v>383</v>
      </c>
      <c r="D345" s="21" t="s">
        <v>234</v>
      </c>
      <c r="E345" s="21" t="s">
        <v>419</v>
      </c>
      <c r="F345" s="21"/>
      <c r="G345" s="27">
        <f>G346+G349+G352</f>
        <v>75</v>
      </c>
      <c r="I345" s="142"/>
    </row>
    <row r="346" spans="1:9" ht="31.5" hidden="1">
      <c r="A346" s="26" t="s">
        <v>420</v>
      </c>
      <c r="B346" s="17">
        <v>903</v>
      </c>
      <c r="C346" s="21" t="s">
        <v>383</v>
      </c>
      <c r="D346" s="21" t="s">
        <v>234</v>
      </c>
      <c r="E346" s="21" t="s">
        <v>421</v>
      </c>
      <c r="F346" s="21"/>
      <c r="G346" s="27">
        <f>G347</f>
        <v>0</v>
      </c>
    </row>
    <row r="347" spans="1:9" ht="31.5" hidden="1">
      <c r="A347" s="26" t="s">
        <v>215</v>
      </c>
      <c r="B347" s="17">
        <v>903</v>
      </c>
      <c r="C347" s="21" t="s">
        <v>383</v>
      </c>
      <c r="D347" s="21" t="s">
        <v>234</v>
      </c>
      <c r="E347" s="21" t="s">
        <v>421</v>
      </c>
      <c r="F347" s="21" t="s">
        <v>216</v>
      </c>
      <c r="G347" s="27">
        <f>G348</f>
        <v>0</v>
      </c>
    </row>
    <row r="348" spans="1:9" ht="47.25" hidden="1">
      <c r="A348" s="26" t="s">
        <v>217</v>
      </c>
      <c r="B348" s="17">
        <v>903</v>
      </c>
      <c r="C348" s="21" t="s">
        <v>383</v>
      </c>
      <c r="D348" s="21" t="s">
        <v>234</v>
      </c>
      <c r="E348" s="21" t="s">
        <v>421</v>
      </c>
      <c r="F348" s="21" t="s">
        <v>218</v>
      </c>
      <c r="G348" s="27">
        <v>0</v>
      </c>
    </row>
    <row r="349" spans="1:9" ht="31.5">
      <c r="A349" s="26" t="s">
        <v>422</v>
      </c>
      <c r="B349" s="17">
        <v>903</v>
      </c>
      <c r="C349" s="21" t="s">
        <v>383</v>
      </c>
      <c r="D349" s="21" t="s">
        <v>234</v>
      </c>
      <c r="E349" s="21" t="s">
        <v>423</v>
      </c>
      <c r="F349" s="21"/>
      <c r="G349" s="27">
        <f>G350</f>
        <v>20</v>
      </c>
    </row>
    <row r="350" spans="1:9" ht="31.5">
      <c r="A350" s="26" t="s">
        <v>215</v>
      </c>
      <c r="B350" s="17">
        <v>903</v>
      </c>
      <c r="C350" s="21" t="s">
        <v>383</v>
      </c>
      <c r="D350" s="21" t="s">
        <v>234</v>
      </c>
      <c r="E350" s="21" t="s">
        <v>423</v>
      </c>
      <c r="F350" s="21" t="s">
        <v>216</v>
      </c>
      <c r="G350" s="27">
        <f>G351</f>
        <v>20</v>
      </c>
    </row>
    <row r="351" spans="1:9" ht="47.25">
      <c r="A351" s="26" t="s">
        <v>217</v>
      </c>
      <c r="B351" s="17">
        <v>903</v>
      </c>
      <c r="C351" s="21" t="s">
        <v>383</v>
      </c>
      <c r="D351" s="21" t="s">
        <v>234</v>
      </c>
      <c r="E351" s="21" t="s">
        <v>423</v>
      </c>
      <c r="F351" s="21" t="s">
        <v>218</v>
      </c>
      <c r="G351" s="27">
        <v>20</v>
      </c>
    </row>
    <row r="352" spans="1:9" ht="47.25">
      <c r="A352" s="26" t="s">
        <v>813</v>
      </c>
      <c r="B352" s="17">
        <v>903</v>
      </c>
      <c r="C352" s="21" t="s">
        <v>383</v>
      </c>
      <c r="D352" s="21" t="s">
        <v>234</v>
      </c>
      <c r="E352" s="21" t="s">
        <v>814</v>
      </c>
      <c r="F352" s="21"/>
      <c r="G352" s="27">
        <f>G353</f>
        <v>55</v>
      </c>
    </row>
    <row r="353" spans="1:11" ht="39.75" customHeight="1">
      <c r="A353" s="26" t="s">
        <v>215</v>
      </c>
      <c r="B353" s="17">
        <v>903</v>
      </c>
      <c r="C353" s="21" t="s">
        <v>383</v>
      </c>
      <c r="D353" s="21" t="s">
        <v>234</v>
      </c>
      <c r="E353" s="21" t="s">
        <v>814</v>
      </c>
      <c r="F353" s="21" t="s">
        <v>216</v>
      </c>
      <c r="G353" s="27">
        <f>G354</f>
        <v>55</v>
      </c>
    </row>
    <row r="354" spans="1:11" ht="47.25">
      <c r="A354" s="26" t="s">
        <v>217</v>
      </c>
      <c r="B354" s="17">
        <v>903</v>
      </c>
      <c r="C354" s="21" t="s">
        <v>383</v>
      </c>
      <c r="D354" s="21" t="s">
        <v>234</v>
      </c>
      <c r="E354" s="21" t="s">
        <v>814</v>
      </c>
      <c r="F354" s="21" t="s">
        <v>218</v>
      </c>
      <c r="G354" s="27">
        <v>55</v>
      </c>
    </row>
    <row r="355" spans="1:11" ht="15.75">
      <c r="A355" s="26" t="s">
        <v>205</v>
      </c>
      <c r="B355" s="17">
        <v>903</v>
      </c>
      <c r="C355" s="21" t="s">
        <v>383</v>
      </c>
      <c r="D355" s="21" t="s">
        <v>234</v>
      </c>
      <c r="E355" s="21" t="s">
        <v>206</v>
      </c>
      <c r="F355" s="21"/>
      <c r="G355" s="27">
        <f t="shared" ref="G355" si="54">G356+G362</f>
        <v>17170.699999999997</v>
      </c>
    </row>
    <row r="356" spans="1:11" ht="31.5">
      <c r="A356" s="26" t="s">
        <v>207</v>
      </c>
      <c r="B356" s="17">
        <v>903</v>
      </c>
      <c r="C356" s="21" t="s">
        <v>383</v>
      </c>
      <c r="D356" s="21" t="s">
        <v>234</v>
      </c>
      <c r="E356" s="21" t="s">
        <v>208</v>
      </c>
      <c r="F356" s="21"/>
      <c r="G356" s="27">
        <f>G357</f>
        <v>6754.9</v>
      </c>
    </row>
    <row r="357" spans="1:11" ht="47.25">
      <c r="A357" s="26" t="s">
        <v>209</v>
      </c>
      <c r="B357" s="17">
        <v>903</v>
      </c>
      <c r="C357" s="21" t="s">
        <v>383</v>
      </c>
      <c r="D357" s="21" t="s">
        <v>234</v>
      </c>
      <c r="E357" s="21" t="s">
        <v>210</v>
      </c>
      <c r="F357" s="21"/>
      <c r="G357" s="27">
        <f t="shared" ref="G357" si="55">G358+G360</f>
        <v>6754.9</v>
      </c>
    </row>
    <row r="358" spans="1:11" ht="94.5">
      <c r="A358" s="26" t="s">
        <v>211</v>
      </c>
      <c r="B358" s="17">
        <v>903</v>
      </c>
      <c r="C358" s="21" t="s">
        <v>383</v>
      </c>
      <c r="D358" s="21" t="s">
        <v>234</v>
      </c>
      <c r="E358" s="21" t="s">
        <v>210</v>
      </c>
      <c r="F358" s="21" t="s">
        <v>212</v>
      </c>
      <c r="G358" s="27">
        <f>G359</f>
        <v>6754.9</v>
      </c>
    </row>
    <row r="359" spans="1:11" ht="31.5">
      <c r="A359" s="26" t="s">
        <v>213</v>
      </c>
      <c r="B359" s="17">
        <v>903</v>
      </c>
      <c r="C359" s="21" t="s">
        <v>383</v>
      </c>
      <c r="D359" s="21" t="s">
        <v>234</v>
      </c>
      <c r="E359" s="21" t="s">
        <v>210</v>
      </c>
      <c r="F359" s="21" t="s">
        <v>214</v>
      </c>
      <c r="G359" s="28">
        <v>6754.9</v>
      </c>
    </row>
    <row r="360" spans="1:11" ht="31.5" hidden="1">
      <c r="A360" s="26" t="s">
        <v>215</v>
      </c>
      <c r="B360" s="17">
        <v>903</v>
      </c>
      <c r="C360" s="21" t="s">
        <v>383</v>
      </c>
      <c r="D360" s="21" t="s">
        <v>234</v>
      </c>
      <c r="E360" s="21" t="s">
        <v>210</v>
      </c>
      <c r="F360" s="21" t="s">
        <v>216</v>
      </c>
      <c r="G360" s="27">
        <f t="shared" ref="G360" si="56">G361</f>
        <v>0</v>
      </c>
    </row>
    <row r="361" spans="1:11" ht="47.25" hidden="1">
      <c r="A361" s="26" t="s">
        <v>217</v>
      </c>
      <c r="B361" s="17">
        <v>903</v>
      </c>
      <c r="C361" s="21" t="s">
        <v>383</v>
      </c>
      <c r="D361" s="21" t="s">
        <v>234</v>
      </c>
      <c r="E361" s="21" t="s">
        <v>210</v>
      </c>
      <c r="F361" s="21" t="s">
        <v>218</v>
      </c>
      <c r="G361" s="27"/>
    </row>
    <row r="362" spans="1:11" ht="15.75">
      <c r="A362" s="26" t="s">
        <v>225</v>
      </c>
      <c r="B362" s="17">
        <v>903</v>
      </c>
      <c r="C362" s="21" t="s">
        <v>383</v>
      </c>
      <c r="D362" s="21" t="s">
        <v>234</v>
      </c>
      <c r="E362" s="21" t="s">
        <v>226</v>
      </c>
      <c r="F362" s="21"/>
      <c r="G362" s="27">
        <f>G363</f>
        <v>10415.799999999999</v>
      </c>
    </row>
    <row r="363" spans="1:11" ht="31.5">
      <c r="A363" s="26" t="s">
        <v>424</v>
      </c>
      <c r="B363" s="17">
        <v>903</v>
      </c>
      <c r="C363" s="21" t="s">
        <v>383</v>
      </c>
      <c r="D363" s="21" t="s">
        <v>234</v>
      </c>
      <c r="E363" s="21" t="s">
        <v>425</v>
      </c>
      <c r="F363" s="21"/>
      <c r="G363" s="27">
        <f t="shared" ref="G363" si="57">G364+G366+G368</f>
        <v>10415.799999999999</v>
      </c>
      <c r="J363" s="160"/>
      <c r="K363" s="160"/>
    </row>
    <row r="364" spans="1:11" ht="94.5">
      <c r="A364" s="26" t="s">
        <v>211</v>
      </c>
      <c r="B364" s="17">
        <v>903</v>
      </c>
      <c r="C364" s="21" t="s">
        <v>383</v>
      </c>
      <c r="D364" s="21" t="s">
        <v>234</v>
      </c>
      <c r="E364" s="21" t="s">
        <v>425</v>
      </c>
      <c r="F364" s="21" t="s">
        <v>212</v>
      </c>
      <c r="G364" s="27">
        <f>G365</f>
        <v>8596.2999999999993</v>
      </c>
      <c r="J364" s="160"/>
      <c r="K364" s="160"/>
    </row>
    <row r="365" spans="1:11" ht="31.5">
      <c r="A365" s="26" t="s">
        <v>426</v>
      </c>
      <c r="B365" s="17">
        <v>903</v>
      </c>
      <c r="C365" s="21" t="s">
        <v>383</v>
      </c>
      <c r="D365" s="21" t="s">
        <v>234</v>
      </c>
      <c r="E365" s="21" t="s">
        <v>425</v>
      </c>
      <c r="F365" s="21" t="s">
        <v>293</v>
      </c>
      <c r="G365" s="28">
        <v>8596.2999999999993</v>
      </c>
      <c r="J365" s="160"/>
      <c r="K365" s="160"/>
    </row>
    <row r="366" spans="1:11" ht="31.5">
      <c r="A366" s="26" t="s">
        <v>215</v>
      </c>
      <c r="B366" s="17">
        <v>903</v>
      </c>
      <c r="C366" s="21" t="s">
        <v>383</v>
      </c>
      <c r="D366" s="21" t="s">
        <v>234</v>
      </c>
      <c r="E366" s="21" t="s">
        <v>425</v>
      </c>
      <c r="F366" s="21" t="s">
        <v>216</v>
      </c>
      <c r="G366" s="27">
        <f>G367</f>
        <v>1799.5</v>
      </c>
      <c r="J366" s="160"/>
      <c r="K366" s="160"/>
    </row>
    <row r="367" spans="1:11" ht="47.25">
      <c r="A367" s="26" t="s">
        <v>217</v>
      </c>
      <c r="B367" s="17">
        <v>903</v>
      </c>
      <c r="C367" s="21" t="s">
        <v>383</v>
      </c>
      <c r="D367" s="21" t="s">
        <v>234</v>
      </c>
      <c r="E367" s="21" t="s">
        <v>425</v>
      </c>
      <c r="F367" s="21" t="s">
        <v>218</v>
      </c>
      <c r="G367" s="28">
        <f>1663.9+135.6</f>
        <v>1799.5</v>
      </c>
      <c r="I367" s="142"/>
      <c r="J367" s="160"/>
      <c r="K367" s="160"/>
    </row>
    <row r="368" spans="1:11" ht="15.75">
      <c r="A368" s="26" t="s">
        <v>219</v>
      </c>
      <c r="B368" s="17">
        <v>903</v>
      </c>
      <c r="C368" s="21" t="s">
        <v>383</v>
      </c>
      <c r="D368" s="21" t="s">
        <v>234</v>
      </c>
      <c r="E368" s="21" t="s">
        <v>425</v>
      </c>
      <c r="F368" s="21" t="s">
        <v>229</v>
      </c>
      <c r="G368" s="27">
        <f>G369</f>
        <v>20</v>
      </c>
      <c r="J368" s="160"/>
      <c r="K368" s="160"/>
    </row>
    <row r="369" spans="1:11" ht="15.75">
      <c r="A369" s="26" t="s">
        <v>656</v>
      </c>
      <c r="B369" s="17">
        <v>903</v>
      </c>
      <c r="C369" s="21" t="s">
        <v>383</v>
      </c>
      <c r="D369" s="21" t="s">
        <v>234</v>
      </c>
      <c r="E369" s="21" t="s">
        <v>425</v>
      </c>
      <c r="F369" s="21" t="s">
        <v>222</v>
      </c>
      <c r="G369" s="27">
        <v>20</v>
      </c>
      <c r="J369" s="160"/>
      <c r="K369" s="160"/>
    </row>
    <row r="370" spans="1:11" ht="15.75">
      <c r="A370" s="24" t="s">
        <v>327</v>
      </c>
      <c r="B370" s="20">
        <v>903</v>
      </c>
      <c r="C370" s="25" t="s">
        <v>328</v>
      </c>
      <c r="D370" s="25"/>
      <c r="E370" s="25"/>
      <c r="F370" s="25"/>
      <c r="G370" s="22">
        <f>G371</f>
        <v>4148</v>
      </c>
    </row>
    <row r="371" spans="1:11" ht="15.75">
      <c r="A371" s="24" t="s">
        <v>336</v>
      </c>
      <c r="B371" s="20">
        <v>903</v>
      </c>
      <c r="C371" s="25" t="s">
        <v>328</v>
      </c>
      <c r="D371" s="25" t="s">
        <v>299</v>
      </c>
      <c r="E371" s="25"/>
      <c r="F371" s="25"/>
      <c r="G371" s="22">
        <f t="shared" ref="G371" si="58">G372+G425</f>
        <v>4148</v>
      </c>
    </row>
    <row r="372" spans="1:11" ht="47.25">
      <c r="A372" s="26" t="s">
        <v>427</v>
      </c>
      <c r="B372" s="17">
        <v>903</v>
      </c>
      <c r="C372" s="21" t="s">
        <v>328</v>
      </c>
      <c r="D372" s="21" t="s">
        <v>299</v>
      </c>
      <c r="E372" s="21" t="s">
        <v>428</v>
      </c>
      <c r="F372" s="21"/>
      <c r="G372" s="27">
        <f>G373+G381+G385+G389+G395+G399+G403+G421</f>
        <v>3648</v>
      </c>
    </row>
    <row r="373" spans="1:11" ht="31.5">
      <c r="A373" s="26" t="s">
        <v>429</v>
      </c>
      <c r="B373" s="17">
        <v>903</v>
      </c>
      <c r="C373" s="21" t="s">
        <v>328</v>
      </c>
      <c r="D373" s="21" t="s">
        <v>299</v>
      </c>
      <c r="E373" s="21" t="s">
        <v>430</v>
      </c>
      <c r="F373" s="21"/>
      <c r="G373" s="27">
        <f>G374+G378</f>
        <v>935</v>
      </c>
    </row>
    <row r="374" spans="1:11" ht="31.5">
      <c r="A374" s="26" t="s">
        <v>215</v>
      </c>
      <c r="B374" s="17">
        <v>903</v>
      </c>
      <c r="C374" s="21" t="s">
        <v>328</v>
      </c>
      <c r="D374" s="21" t="s">
        <v>299</v>
      </c>
      <c r="E374" s="21" t="s">
        <v>431</v>
      </c>
      <c r="F374" s="21" t="s">
        <v>216</v>
      </c>
      <c r="G374" s="27">
        <f>G375</f>
        <v>666.4</v>
      </c>
    </row>
    <row r="375" spans="1:11" ht="47.25">
      <c r="A375" s="26" t="s">
        <v>217</v>
      </c>
      <c r="B375" s="17">
        <v>903</v>
      </c>
      <c r="C375" s="21" t="s">
        <v>328</v>
      </c>
      <c r="D375" s="21" t="s">
        <v>299</v>
      </c>
      <c r="E375" s="21" t="s">
        <v>431</v>
      </c>
      <c r="F375" s="21" t="s">
        <v>218</v>
      </c>
      <c r="G375" s="27">
        <f>669.4-3</f>
        <v>666.4</v>
      </c>
    </row>
    <row r="376" spans="1:11" ht="31.5" hidden="1">
      <c r="A376" s="26" t="s">
        <v>332</v>
      </c>
      <c r="B376" s="17">
        <v>903</v>
      </c>
      <c r="C376" s="21" t="s">
        <v>328</v>
      </c>
      <c r="D376" s="21" t="s">
        <v>299</v>
      </c>
      <c r="E376" s="21" t="s">
        <v>431</v>
      </c>
      <c r="F376" s="21" t="s">
        <v>333</v>
      </c>
      <c r="G376" s="27">
        <f t="shared" ref="G376" si="59">G377</f>
        <v>0</v>
      </c>
    </row>
    <row r="377" spans="1:11" ht="31.5" hidden="1">
      <c r="A377" s="26" t="s">
        <v>432</v>
      </c>
      <c r="B377" s="17">
        <v>903</v>
      </c>
      <c r="C377" s="21" t="s">
        <v>328</v>
      </c>
      <c r="D377" s="21" t="s">
        <v>299</v>
      </c>
      <c r="E377" s="21" t="s">
        <v>431</v>
      </c>
      <c r="F377" s="21" t="s">
        <v>433</v>
      </c>
      <c r="G377" s="27">
        <v>0</v>
      </c>
    </row>
    <row r="378" spans="1:11" ht="31.5">
      <c r="A378" s="26" t="s">
        <v>434</v>
      </c>
      <c r="B378" s="17">
        <v>903</v>
      </c>
      <c r="C378" s="21" t="s">
        <v>328</v>
      </c>
      <c r="D378" s="21" t="s">
        <v>299</v>
      </c>
      <c r="E378" s="21" t="s">
        <v>435</v>
      </c>
      <c r="F378" s="21"/>
      <c r="G378" s="27">
        <f>G379</f>
        <v>268.60000000000002</v>
      </c>
    </row>
    <row r="379" spans="1:11" ht="47.25">
      <c r="A379" s="26" t="s">
        <v>356</v>
      </c>
      <c r="B379" s="17">
        <v>903</v>
      </c>
      <c r="C379" s="21" t="s">
        <v>328</v>
      </c>
      <c r="D379" s="21" t="s">
        <v>299</v>
      </c>
      <c r="E379" s="21" t="s">
        <v>435</v>
      </c>
      <c r="F379" s="21" t="s">
        <v>357</v>
      </c>
      <c r="G379" s="27">
        <f>G380</f>
        <v>268.60000000000002</v>
      </c>
    </row>
    <row r="380" spans="1:11" ht="15.75">
      <c r="A380" s="26" t="s">
        <v>358</v>
      </c>
      <c r="B380" s="17">
        <v>903</v>
      </c>
      <c r="C380" s="21" t="s">
        <v>328</v>
      </c>
      <c r="D380" s="21" t="s">
        <v>299</v>
      </c>
      <c r="E380" s="21" t="s">
        <v>435</v>
      </c>
      <c r="F380" s="21" t="s">
        <v>359</v>
      </c>
      <c r="G380" s="27">
        <f>160.5+108.1</f>
        <v>268.60000000000002</v>
      </c>
      <c r="H380" s="133" t="s">
        <v>891</v>
      </c>
    </row>
    <row r="381" spans="1:11" ht="31.5">
      <c r="A381" s="26" t="s">
        <v>436</v>
      </c>
      <c r="B381" s="17">
        <v>903</v>
      </c>
      <c r="C381" s="21" t="s">
        <v>328</v>
      </c>
      <c r="D381" s="21" t="s">
        <v>299</v>
      </c>
      <c r="E381" s="21" t="s">
        <v>437</v>
      </c>
      <c r="F381" s="21"/>
      <c r="G381" s="27">
        <f>G382</f>
        <v>63</v>
      </c>
    </row>
    <row r="382" spans="1:11" ht="31.5">
      <c r="A382" s="26" t="s">
        <v>241</v>
      </c>
      <c r="B382" s="17">
        <v>903</v>
      </c>
      <c r="C382" s="21" t="s">
        <v>328</v>
      </c>
      <c r="D382" s="21" t="s">
        <v>299</v>
      </c>
      <c r="E382" s="21" t="s">
        <v>438</v>
      </c>
      <c r="F382" s="21"/>
      <c r="G382" s="27">
        <f>G383</f>
        <v>63</v>
      </c>
    </row>
    <row r="383" spans="1:11" ht="31.5">
      <c r="A383" s="26" t="s">
        <v>332</v>
      </c>
      <c r="B383" s="17">
        <v>903</v>
      </c>
      <c r="C383" s="21" t="s">
        <v>328</v>
      </c>
      <c r="D383" s="21" t="s">
        <v>299</v>
      </c>
      <c r="E383" s="21" t="s">
        <v>438</v>
      </c>
      <c r="F383" s="21" t="s">
        <v>333</v>
      </c>
      <c r="G383" s="27">
        <f>G384</f>
        <v>63</v>
      </c>
    </row>
    <row r="384" spans="1:11" ht="31.5">
      <c r="A384" s="26" t="s">
        <v>334</v>
      </c>
      <c r="B384" s="17">
        <v>903</v>
      </c>
      <c r="C384" s="21" t="s">
        <v>328</v>
      </c>
      <c r="D384" s="21" t="s">
        <v>299</v>
      </c>
      <c r="E384" s="21" t="s">
        <v>438</v>
      </c>
      <c r="F384" s="21" t="s">
        <v>335</v>
      </c>
      <c r="G384" s="27">
        <f>60+3</f>
        <v>63</v>
      </c>
    </row>
    <row r="385" spans="1:7" ht="31.5">
      <c r="A385" s="26" t="s">
        <v>439</v>
      </c>
      <c r="B385" s="17">
        <v>903</v>
      </c>
      <c r="C385" s="17">
        <v>10</v>
      </c>
      <c r="D385" s="21" t="s">
        <v>299</v>
      </c>
      <c r="E385" s="21" t="s">
        <v>440</v>
      </c>
      <c r="F385" s="21"/>
      <c r="G385" s="27">
        <f t="shared" ref="G385:G387" si="60">G386</f>
        <v>420</v>
      </c>
    </row>
    <row r="386" spans="1:7" ht="31.5">
      <c r="A386" s="26" t="s">
        <v>241</v>
      </c>
      <c r="B386" s="17">
        <v>903</v>
      </c>
      <c r="C386" s="21" t="s">
        <v>328</v>
      </c>
      <c r="D386" s="21" t="s">
        <v>299</v>
      </c>
      <c r="E386" s="21" t="s">
        <v>441</v>
      </c>
      <c r="F386" s="21"/>
      <c r="G386" s="27">
        <f>G387</f>
        <v>420</v>
      </c>
    </row>
    <row r="387" spans="1:7" ht="31.5">
      <c r="A387" s="26" t="s">
        <v>332</v>
      </c>
      <c r="B387" s="17">
        <v>903</v>
      </c>
      <c r="C387" s="21" t="s">
        <v>328</v>
      </c>
      <c r="D387" s="21" t="s">
        <v>299</v>
      </c>
      <c r="E387" s="21" t="s">
        <v>441</v>
      </c>
      <c r="F387" s="21" t="s">
        <v>333</v>
      </c>
      <c r="G387" s="27">
        <f t="shared" si="60"/>
        <v>420</v>
      </c>
    </row>
    <row r="388" spans="1:7" ht="31.5">
      <c r="A388" s="26" t="s">
        <v>432</v>
      </c>
      <c r="B388" s="17">
        <v>903</v>
      </c>
      <c r="C388" s="21" t="s">
        <v>328</v>
      </c>
      <c r="D388" s="21" t="s">
        <v>299</v>
      </c>
      <c r="E388" s="21" t="s">
        <v>441</v>
      </c>
      <c r="F388" s="21" t="s">
        <v>433</v>
      </c>
      <c r="G388" s="27">
        <v>420</v>
      </c>
    </row>
    <row r="389" spans="1:7" ht="15.75">
      <c r="A389" s="26" t="s">
        <v>442</v>
      </c>
      <c r="B389" s="17">
        <v>903</v>
      </c>
      <c r="C389" s="17">
        <v>10</v>
      </c>
      <c r="D389" s="21" t="s">
        <v>299</v>
      </c>
      <c r="E389" s="21" t="s">
        <v>443</v>
      </c>
      <c r="F389" s="21"/>
      <c r="G389" s="27">
        <f>G390</f>
        <v>1550</v>
      </c>
    </row>
    <row r="390" spans="1:7" ht="31.5">
      <c r="A390" s="26" t="s">
        <v>241</v>
      </c>
      <c r="B390" s="17">
        <v>903</v>
      </c>
      <c r="C390" s="21" t="s">
        <v>328</v>
      </c>
      <c r="D390" s="21" t="s">
        <v>299</v>
      </c>
      <c r="E390" s="21" t="s">
        <v>444</v>
      </c>
      <c r="F390" s="21"/>
      <c r="G390" s="27">
        <f>G391+G393</f>
        <v>1550</v>
      </c>
    </row>
    <row r="391" spans="1:7" ht="31.5">
      <c r="A391" s="26" t="s">
        <v>215</v>
      </c>
      <c r="B391" s="17">
        <v>903</v>
      </c>
      <c r="C391" s="21" t="s">
        <v>328</v>
      </c>
      <c r="D391" s="21" t="s">
        <v>299</v>
      </c>
      <c r="E391" s="21" t="s">
        <v>444</v>
      </c>
      <c r="F391" s="21" t="s">
        <v>216</v>
      </c>
      <c r="G391" s="27">
        <f>G392</f>
        <v>502</v>
      </c>
    </row>
    <row r="392" spans="1:7" ht="47.25">
      <c r="A392" s="26" t="s">
        <v>217</v>
      </c>
      <c r="B392" s="17">
        <v>903</v>
      </c>
      <c r="C392" s="21" t="s">
        <v>328</v>
      </c>
      <c r="D392" s="21" t="s">
        <v>299</v>
      </c>
      <c r="E392" s="21" t="s">
        <v>444</v>
      </c>
      <c r="F392" s="21" t="s">
        <v>218</v>
      </c>
      <c r="G392" s="27">
        <f>552-50</f>
        <v>502</v>
      </c>
    </row>
    <row r="393" spans="1:7" ht="31.5">
      <c r="A393" s="26" t="s">
        <v>332</v>
      </c>
      <c r="B393" s="17">
        <v>903</v>
      </c>
      <c r="C393" s="21" t="s">
        <v>328</v>
      </c>
      <c r="D393" s="21" t="s">
        <v>299</v>
      </c>
      <c r="E393" s="21" t="s">
        <v>444</v>
      </c>
      <c r="F393" s="21" t="s">
        <v>333</v>
      </c>
      <c r="G393" s="27">
        <f>G394</f>
        <v>1048</v>
      </c>
    </row>
    <row r="394" spans="1:7" ht="31.5">
      <c r="A394" s="26" t="s">
        <v>432</v>
      </c>
      <c r="B394" s="17">
        <v>903</v>
      </c>
      <c r="C394" s="21" t="s">
        <v>328</v>
      </c>
      <c r="D394" s="21" t="s">
        <v>299</v>
      </c>
      <c r="E394" s="21" t="s">
        <v>444</v>
      </c>
      <c r="F394" s="21" t="s">
        <v>433</v>
      </c>
      <c r="G394" s="27">
        <v>1048</v>
      </c>
    </row>
    <row r="395" spans="1:7" ht="47.25">
      <c r="A395" s="26" t="s">
        <v>445</v>
      </c>
      <c r="B395" s="17">
        <v>903</v>
      </c>
      <c r="C395" s="21" t="s">
        <v>328</v>
      </c>
      <c r="D395" s="21" t="s">
        <v>299</v>
      </c>
      <c r="E395" s="21" t="s">
        <v>446</v>
      </c>
      <c r="F395" s="21"/>
      <c r="G395" s="27">
        <f>G396</f>
        <v>335</v>
      </c>
    </row>
    <row r="396" spans="1:7" ht="31.5">
      <c r="A396" s="26" t="s">
        <v>241</v>
      </c>
      <c r="B396" s="17">
        <v>903</v>
      </c>
      <c r="C396" s="21" t="s">
        <v>328</v>
      </c>
      <c r="D396" s="21" t="s">
        <v>299</v>
      </c>
      <c r="E396" s="21" t="s">
        <v>447</v>
      </c>
      <c r="F396" s="21"/>
      <c r="G396" s="27">
        <f>G397</f>
        <v>335</v>
      </c>
    </row>
    <row r="397" spans="1:7" ht="31.5">
      <c r="A397" s="26" t="s">
        <v>332</v>
      </c>
      <c r="B397" s="17">
        <v>903</v>
      </c>
      <c r="C397" s="21" t="s">
        <v>328</v>
      </c>
      <c r="D397" s="21" t="s">
        <v>299</v>
      </c>
      <c r="E397" s="21" t="s">
        <v>447</v>
      </c>
      <c r="F397" s="21" t="s">
        <v>333</v>
      </c>
      <c r="G397" s="27">
        <f>G398</f>
        <v>335</v>
      </c>
    </row>
    <row r="398" spans="1:7" ht="31.5">
      <c r="A398" s="26" t="s">
        <v>432</v>
      </c>
      <c r="B398" s="17">
        <v>903</v>
      </c>
      <c r="C398" s="21" t="s">
        <v>328</v>
      </c>
      <c r="D398" s="21" t="s">
        <v>299</v>
      </c>
      <c r="E398" s="21" t="s">
        <v>447</v>
      </c>
      <c r="F398" s="21" t="s">
        <v>433</v>
      </c>
      <c r="G398" s="27">
        <f>400-65</f>
        <v>335</v>
      </c>
    </row>
    <row r="399" spans="1:7" ht="63">
      <c r="A399" s="26" t="s">
        <v>448</v>
      </c>
      <c r="B399" s="17">
        <v>903</v>
      </c>
      <c r="C399" s="21" t="s">
        <v>328</v>
      </c>
      <c r="D399" s="21" t="s">
        <v>299</v>
      </c>
      <c r="E399" s="21" t="s">
        <v>449</v>
      </c>
      <c r="F399" s="21"/>
      <c r="G399" s="27">
        <f>G400</f>
        <v>210</v>
      </c>
    </row>
    <row r="400" spans="1:7" ht="31.5">
      <c r="A400" s="26" t="s">
        <v>241</v>
      </c>
      <c r="B400" s="17">
        <v>903</v>
      </c>
      <c r="C400" s="21" t="s">
        <v>328</v>
      </c>
      <c r="D400" s="21" t="s">
        <v>299</v>
      </c>
      <c r="E400" s="21" t="s">
        <v>450</v>
      </c>
      <c r="F400" s="21"/>
      <c r="G400" s="27">
        <f>G401</f>
        <v>210</v>
      </c>
    </row>
    <row r="401" spans="1:8" ht="31.5">
      <c r="A401" s="26" t="s">
        <v>215</v>
      </c>
      <c r="B401" s="17">
        <v>903</v>
      </c>
      <c r="C401" s="21" t="s">
        <v>328</v>
      </c>
      <c r="D401" s="21" t="s">
        <v>299</v>
      </c>
      <c r="E401" s="21" t="s">
        <v>450</v>
      </c>
      <c r="F401" s="21" t="s">
        <v>216</v>
      </c>
      <c r="G401" s="27">
        <f>G402</f>
        <v>210</v>
      </c>
    </row>
    <row r="402" spans="1:8" ht="47.25">
      <c r="A402" s="26" t="s">
        <v>217</v>
      </c>
      <c r="B402" s="17">
        <v>903</v>
      </c>
      <c r="C402" s="21" t="s">
        <v>328</v>
      </c>
      <c r="D402" s="21" t="s">
        <v>299</v>
      </c>
      <c r="E402" s="21" t="s">
        <v>450</v>
      </c>
      <c r="F402" s="21" t="s">
        <v>218</v>
      </c>
      <c r="G402" s="27">
        <f>150+60</f>
        <v>210</v>
      </c>
    </row>
    <row r="403" spans="1:8" ht="63">
      <c r="A403" s="26" t="s">
        <v>451</v>
      </c>
      <c r="B403" s="17">
        <v>903</v>
      </c>
      <c r="C403" s="21" t="s">
        <v>328</v>
      </c>
      <c r="D403" s="21" t="s">
        <v>299</v>
      </c>
      <c r="E403" s="21" t="s">
        <v>452</v>
      </c>
      <c r="F403" s="21"/>
      <c r="G403" s="27">
        <f t="shared" ref="G403" si="61">G404+G416+G410+G413</f>
        <v>30</v>
      </c>
    </row>
    <row r="404" spans="1:8" ht="47.25" customHeight="1">
      <c r="A404" s="26" t="s">
        <v>453</v>
      </c>
      <c r="B404" s="17">
        <v>903</v>
      </c>
      <c r="C404" s="21" t="s">
        <v>328</v>
      </c>
      <c r="D404" s="21" t="s">
        <v>299</v>
      </c>
      <c r="E404" s="21" t="s">
        <v>454</v>
      </c>
      <c r="F404" s="21"/>
      <c r="G404" s="27">
        <f>G405</f>
        <v>20</v>
      </c>
    </row>
    <row r="405" spans="1:8" ht="47.25">
      <c r="A405" s="26" t="s">
        <v>356</v>
      </c>
      <c r="B405" s="17">
        <v>903</v>
      </c>
      <c r="C405" s="21" t="s">
        <v>328</v>
      </c>
      <c r="D405" s="21" t="s">
        <v>299</v>
      </c>
      <c r="E405" s="21" t="s">
        <v>454</v>
      </c>
      <c r="F405" s="21" t="s">
        <v>357</v>
      </c>
      <c r="G405" s="27">
        <f t="shared" ref="G405" si="62">G406</f>
        <v>20</v>
      </c>
    </row>
    <row r="406" spans="1:8" ht="63">
      <c r="A406" s="42" t="s">
        <v>455</v>
      </c>
      <c r="B406" s="17">
        <v>903</v>
      </c>
      <c r="C406" s="21" t="s">
        <v>328</v>
      </c>
      <c r="D406" s="21" t="s">
        <v>299</v>
      </c>
      <c r="E406" s="21" t="s">
        <v>454</v>
      </c>
      <c r="F406" s="21" t="s">
        <v>456</v>
      </c>
      <c r="G406" s="27">
        <f>30-10</f>
        <v>20</v>
      </c>
      <c r="H406" s="133" t="s">
        <v>826</v>
      </c>
    </row>
    <row r="407" spans="1:8" ht="15.75" hidden="1">
      <c r="A407" s="42"/>
      <c r="B407" s="17"/>
      <c r="C407" s="21"/>
      <c r="D407" s="21"/>
      <c r="E407" s="21"/>
      <c r="F407" s="21"/>
      <c r="G407" s="27"/>
      <c r="H407" s="135"/>
    </row>
    <row r="408" spans="1:8" ht="15.75" hidden="1">
      <c r="A408" s="42"/>
      <c r="B408" s="17"/>
      <c r="C408" s="21"/>
      <c r="D408" s="21"/>
      <c r="E408" s="21"/>
      <c r="F408" s="21"/>
      <c r="G408" s="27"/>
      <c r="H408" s="135"/>
    </row>
    <row r="409" spans="1:8" ht="15.75" hidden="1">
      <c r="A409" s="42"/>
      <c r="B409" s="17"/>
      <c r="C409" s="21"/>
      <c r="D409" s="21"/>
      <c r="E409" s="21"/>
      <c r="F409" s="21"/>
      <c r="G409" s="27"/>
      <c r="H409" s="135"/>
    </row>
    <row r="410" spans="1:8" ht="126" hidden="1">
      <c r="A410" s="26" t="s">
        <v>457</v>
      </c>
      <c r="B410" s="17">
        <v>903</v>
      </c>
      <c r="C410" s="21" t="s">
        <v>328</v>
      </c>
      <c r="D410" s="21" t="s">
        <v>299</v>
      </c>
      <c r="E410" s="21" t="s">
        <v>458</v>
      </c>
      <c r="F410" s="21"/>
      <c r="G410" s="27">
        <f t="shared" ref="G410:G411" si="63">G411</f>
        <v>0</v>
      </c>
    </row>
    <row r="411" spans="1:8" ht="15.75" hidden="1">
      <c r="A411" s="26" t="s">
        <v>219</v>
      </c>
      <c r="B411" s="17">
        <v>903</v>
      </c>
      <c r="C411" s="21" t="s">
        <v>328</v>
      </c>
      <c r="D411" s="21" t="s">
        <v>299</v>
      </c>
      <c r="E411" s="21" t="s">
        <v>458</v>
      </c>
      <c r="F411" s="21" t="s">
        <v>229</v>
      </c>
      <c r="G411" s="27">
        <f t="shared" si="63"/>
        <v>0</v>
      </c>
    </row>
    <row r="412" spans="1:8" ht="63" hidden="1">
      <c r="A412" s="26" t="s">
        <v>268</v>
      </c>
      <c r="B412" s="17">
        <v>903</v>
      </c>
      <c r="C412" s="21" t="s">
        <v>328</v>
      </c>
      <c r="D412" s="21" t="s">
        <v>299</v>
      </c>
      <c r="E412" s="21" t="s">
        <v>458</v>
      </c>
      <c r="F412" s="21" t="s">
        <v>244</v>
      </c>
      <c r="G412" s="27">
        <v>0</v>
      </c>
    </row>
    <row r="413" spans="1:8" ht="63">
      <c r="A413" s="26" t="s">
        <v>459</v>
      </c>
      <c r="B413" s="17">
        <v>903</v>
      </c>
      <c r="C413" s="21" t="s">
        <v>328</v>
      </c>
      <c r="D413" s="21" t="s">
        <v>299</v>
      </c>
      <c r="E413" s="21" t="s">
        <v>460</v>
      </c>
      <c r="F413" s="21"/>
      <c r="G413" s="27">
        <f t="shared" ref="G413:G414" si="64">G414</f>
        <v>10</v>
      </c>
    </row>
    <row r="414" spans="1:8" ht="31.5">
      <c r="A414" s="26" t="s">
        <v>332</v>
      </c>
      <c r="B414" s="17">
        <v>903</v>
      </c>
      <c r="C414" s="21" t="s">
        <v>328</v>
      </c>
      <c r="D414" s="21" t="s">
        <v>299</v>
      </c>
      <c r="E414" s="21" t="s">
        <v>460</v>
      </c>
      <c r="F414" s="21" t="s">
        <v>333</v>
      </c>
      <c r="G414" s="27">
        <f t="shared" si="64"/>
        <v>10</v>
      </c>
    </row>
    <row r="415" spans="1:8" ht="31.5">
      <c r="A415" s="26" t="s">
        <v>334</v>
      </c>
      <c r="B415" s="17">
        <v>903</v>
      </c>
      <c r="C415" s="21" t="s">
        <v>328</v>
      </c>
      <c r="D415" s="21" t="s">
        <v>299</v>
      </c>
      <c r="E415" s="21" t="s">
        <v>460</v>
      </c>
      <c r="F415" s="21" t="s">
        <v>335</v>
      </c>
      <c r="G415" s="27">
        <v>10</v>
      </c>
      <c r="H415" s="133" t="s">
        <v>827</v>
      </c>
    </row>
    <row r="416" spans="1:8" ht="31.5" hidden="1">
      <c r="A416" s="26" t="s">
        <v>461</v>
      </c>
      <c r="B416" s="17">
        <v>903</v>
      </c>
      <c r="C416" s="21" t="s">
        <v>328</v>
      </c>
      <c r="D416" s="21" t="s">
        <v>299</v>
      </c>
      <c r="E416" s="21" t="s">
        <v>462</v>
      </c>
      <c r="F416" s="21"/>
      <c r="G416" s="27">
        <f t="shared" ref="G416" si="65">G417+G419</f>
        <v>0</v>
      </c>
    </row>
    <row r="417" spans="1:7" ht="31.5" hidden="1">
      <c r="A417" s="26" t="s">
        <v>215</v>
      </c>
      <c r="B417" s="17">
        <v>903</v>
      </c>
      <c r="C417" s="21" t="s">
        <v>328</v>
      </c>
      <c r="D417" s="21" t="s">
        <v>299</v>
      </c>
      <c r="E417" s="21" t="s">
        <v>462</v>
      </c>
      <c r="F417" s="21" t="s">
        <v>216</v>
      </c>
      <c r="G417" s="27">
        <f t="shared" ref="G417" si="66">G418</f>
        <v>0</v>
      </c>
    </row>
    <row r="418" spans="1:7" ht="47.25" hidden="1">
      <c r="A418" s="26" t="s">
        <v>217</v>
      </c>
      <c r="B418" s="17">
        <v>903</v>
      </c>
      <c r="C418" s="21" t="s">
        <v>328</v>
      </c>
      <c r="D418" s="21" t="s">
        <v>299</v>
      </c>
      <c r="E418" s="21" t="s">
        <v>462</v>
      </c>
      <c r="F418" s="21" t="s">
        <v>218</v>
      </c>
      <c r="G418" s="27">
        <v>0</v>
      </c>
    </row>
    <row r="419" spans="1:7" ht="15.75" hidden="1">
      <c r="A419" s="26" t="s">
        <v>219</v>
      </c>
      <c r="B419" s="17">
        <v>903</v>
      </c>
      <c r="C419" s="21" t="s">
        <v>328</v>
      </c>
      <c r="D419" s="21" t="s">
        <v>299</v>
      </c>
      <c r="E419" s="21" t="s">
        <v>463</v>
      </c>
      <c r="F419" s="21" t="s">
        <v>229</v>
      </c>
      <c r="G419" s="27">
        <f t="shared" ref="G419" si="67">G420</f>
        <v>0</v>
      </c>
    </row>
    <row r="420" spans="1:7" ht="63" hidden="1">
      <c r="A420" s="26" t="s">
        <v>268</v>
      </c>
      <c r="B420" s="17">
        <v>903</v>
      </c>
      <c r="C420" s="21" t="s">
        <v>328</v>
      </c>
      <c r="D420" s="21" t="s">
        <v>299</v>
      </c>
      <c r="E420" s="21" t="s">
        <v>463</v>
      </c>
      <c r="F420" s="21" t="s">
        <v>244</v>
      </c>
      <c r="G420" s="27">
        <v>0</v>
      </c>
    </row>
    <row r="421" spans="1:7" ht="94.5">
      <c r="A421" s="31" t="s">
        <v>464</v>
      </c>
      <c r="B421" s="17">
        <v>903</v>
      </c>
      <c r="C421" s="43" t="s">
        <v>328</v>
      </c>
      <c r="D421" s="43" t="s">
        <v>299</v>
      </c>
      <c r="E421" s="43" t="s">
        <v>465</v>
      </c>
      <c r="F421" s="43"/>
      <c r="G421" s="27">
        <f>G422</f>
        <v>105</v>
      </c>
    </row>
    <row r="422" spans="1:7" ht="31.5">
      <c r="A422" s="31" t="s">
        <v>241</v>
      </c>
      <c r="B422" s="17">
        <v>903</v>
      </c>
      <c r="C422" s="43" t="s">
        <v>328</v>
      </c>
      <c r="D422" s="43" t="s">
        <v>299</v>
      </c>
      <c r="E422" s="43" t="s">
        <v>466</v>
      </c>
      <c r="F422" s="43"/>
      <c r="G422" s="27">
        <f>G423</f>
        <v>105</v>
      </c>
    </row>
    <row r="423" spans="1:7" ht="31.5">
      <c r="A423" s="31" t="s">
        <v>215</v>
      </c>
      <c r="B423" s="17">
        <v>903</v>
      </c>
      <c r="C423" s="43" t="s">
        <v>328</v>
      </c>
      <c r="D423" s="43" t="s">
        <v>299</v>
      </c>
      <c r="E423" s="43" t="s">
        <v>466</v>
      </c>
      <c r="F423" s="43" t="s">
        <v>216</v>
      </c>
      <c r="G423" s="27">
        <f>G424</f>
        <v>105</v>
      </c>
    </row>
    <row r="424" spans="1:7" ht="47.25">
      <c r="A424" s="31" t="s">
        <v>217</v>
      </c>
      <c r="B424" s="17">
        <v>903</v>
      </c>
      <c r="C424" s="43" t="s">
        <v>328</v>
      </c>
      <c r="D424" s="43" t="s">
        <v>299</v>
      </c>
      <c r="E424" s="43" t="s">
        <v>466</v>
      </c>
      <c r="F424" s="43" t="s">
        <v>218</v>
      </c>
      <c r="G424" s="27">
        <f>50+55</f>
        <v>105</v>
      </c>
    </row>
    <row r="425" spans="1:7" ht="15.75">
      <c r="A425" s="26" t="s">
        <v>205</v>
      </c>
      <c r="B425" s="17">
        <v>903</v>
      </c>
      <c r="C425" s="21" t="s">
        <v>328</v>
      </c>
      <c r="D425" s="21" t="s">
        <v>299</v>
      </c>
      <c r="E425" s="21" t="s">
        <v>206</v>
      </c>
      <c r="F425" s="21"/>
      <c r="G425" s="27">
        <f>G426+G440</f>
        <v>500</v>
      </c>
    </row>
    <row r="426" spans="1:7" ht="31.5">
      <c r="A426" s="26" t="s">
        <v>269</v>
      </c>
      <c r="B426" s="17">
        <v>903</v>
      </c>
      <c r="C426" s="21" t="s">
        <v>328</v>
      </c>
      <c r="D426" s="21" t="s">
        <v>299</v>
      </c>
      <c r="E426" s="21" t="s">
        <v>270</v>
      </c>
      <c r="F426" s="21"/>
      <c r="G426" s="27">
        <f t="shared" ref="G426" si="68">G430+G436+G427+G433</f>
        <v>500</v>
      </c>
    </row>
    <row r="427" spans="1:7" ht="78.75" hidden="1" customHeight="1">
      <c r="A427" s="26" t="s">
        <v>467</v>
      </c>
      <c r="B427" s="17">
        <v>903</v>
      </c>
      <c r="C427" s="21" t="s">
        <v>328</v>
      </c>
      <c r="D427" s="21" t="s">
        <v>299</v>
      </c>
      <c r="E427" s="21" t="s">
        <v>468</v>
      </c>
      <c r="F427" s="21"/>
      <c r="G427" s="27">
        <f t="shared" ref="G427:G428" si="69">G428</f>
        <v>0</v>
      </c>
    </row>
    <row r="428" spans="1:7" ht="31.5" hidden="1">
      <c r="A428" s="26" t="s">
        <v>332</v>
      </c>
      <c r="B428" s="17">
        <v>903</v>
      </c>
      <c r="C428" s="21" t="s">
        <v>328</v>
      </c>
      <c r="D428" s="21" t="s">
        <v>299</v>
      </c>
      <c r="E428" s="21" t="s">
        <v>468</v>
      </c>
      <c r="F428" s="21" t="s">
        <v>333</v>
      </c>
      <c r="G428" s="27">
        <f t="shared" si="69"/>
        <v>0</v>
      </c>
    </row>
    <row r="429" spans="1:7" ht="31.5" hidden="1">
      <c r="A429" s="26" t="s">
        <v>334</v>
      </c>
      <c r="B429" s="17">
        <v>903</v>
      </c>
      <c r="C429" s="21" t="s">
        <v>328</v>
      </c>
      <c r="D429" s="21" t="s">
        <v>299</v>
      </c>
      <c r="E429" s="21" t="s">
        <v>468</v>
      </c>
      <c r="F429" s="21" t="s">
        <v>335</v>
      </c>
      <c r="G429" s="27">
        <v>0</v>
      </c>
    </row>
    <row r="430" spans="1:7" ht="126" hidden="1">
      <c r="A430" s="38" t="s">
        <v>469</v>
      </c>
      <c r="B430" s="17">
        <v>903</v>
      </c>
      <c r="C430" s="21" t="s">
        <v>328</v>
      </c>
      <c r="D430" s="21" t="s">
        <v>299</v>
      </c>
      <c r="E430" s="21" t="s">
        <v>470</v>
      </c>
      <c r="F430" s="25"/>
      <c r="G430" s="27">
        <f t="shared" ref="G430:G431" si="70">G431</f>
        <v>0</v>
      </c>
    </row>
    <row r="431" spans="1:7" ht="15.75" hidden="1">
      <c r="A431" s="26" t="s">
        <v>219</v>
      </c>
      <c r="B431" s="17">
        <v>903</v>
      </c>
      <c r="C431" s="21" t="s">
        <v>328</v>
      </c>
      <c r="D431" s="21" t="s">
        <v>299</v>
      </c>
      <c r="E431" s="21" t="s">
        <v>470</v>
      </c>
      <c r="F431" s="21" t="s">
        <v>229</v>
      </c>
      <c r="G431" s="27">
        <f t="shared" si="70"/>
        <v>0</v>
      </c>
    </row>
    <row r="432" spans="1:7" ht="63" hidden="1">
      <c r="A432" s="26" t="s">
        <v>268</v>
      </c>
      <c r="B432" s="17">
        <v>903</v>
      </c>
      <c r="C432" s="21" t="s">
        <v>328</v>
      </c>
      <c r="D432" s="21" t="s">
        <v>299</v>
      </c>
      <c r="E432" s="21" t="s">
        <v>470</v>
      </c>
      <c r="F432" s="21" t="s">
        <v>244</v>
      </c>
      <c r="G432" s="27">
        <v>0</v>
      </c>
    </row>
    <row r="433" spans="1:8" ht="63">
      <c r="A433" s="26" t="s">
        <v>459</v>
      </c>
      <c r="B433" s="17">
        <v>903</v>
      </c>
      <c r="C433" s="21" t="s">
        <v>328</v>
      </c>
      <c r="D433" s="21" t="s">
        <v>299</v>
      </c>
      <c r="E433" s="21" t="s">
        <v>471</v>
      </c>
      <c r="F433" s="21"/>
      <c r="G433" s="27">
        <f t="shared" ref="G433:G434" si="71">G434</f>
        <v>500</v>
      </c>
    </row>
    <row r="434" spans="1:8" ht="31.5">
      <c r="A434" s="26" t="s">
        <v>332</v>
      </c>
      <c r="B434" s="17">
        <v>903</v>
      </c>
      <c r="C434" s="21" t="s">
        <v>328</v>
      </c>
      <c r="D434" s="21" t="s">
        <v>299</v>
      </c>
      <c r="E434" s="21" t="s">
        <v>471</v>
      </c>
      <c r="F434" s="21" t="s">
        <v>333</v>
      </c>
      <c r="G434" s="27">
        <f t="shared" si="71"/>
        <v>500</v>
      </c>
    </row>
    <row r="435" spans="1:8" ht="31.5">
      <c r="A435" s="26" t="s">
        <v>334</v>
      </c>
      <c r="B435" s="17">
        <v>903</v>
      </c>
      <c r="C435" s="21" t="s">
        <v>328</v>
      </c>
      <c r="D435" s="21" t="s">
        <v>299</v>
      </c>
      <c r="E435" s="21" t="s">
        <v>471</v>
      </c>
      <c r="F435" s="21" t="s">
        <v>335</v>
      </c>
      <c r="G435" s="27">
        <v>500</v>
      </c>
      <c r="H435" s="133" t="s">
        <v>828</v>
      </c>
    </row>
    <row r="436" spans="1:8" ht="78.75" hidden="1">
      <c r="A436" s="26" t="s">
        <v>472</v>
      </c>
      <c r="B436" s="17">
        <v>903</v>
      </c>
      <c r="C436" s="21" t="s">
        <v>328</v>
      </c>
      <c r="D436" s="21" t="s">
        <v>299</v>
      </c>
      <c r="E436" s="21" t="s">
        <v>473</v>
      </c>
      <c r="F436" s="21"/>
      <c r="G436" s="27">
        <f t="shared" ref="G436" si="72">G437</f>
        <v>0</v>
      </c>
    </row>
    <row r="437" spans="1:8" ht="31.5" hidden="1">
      <c r="A437" s="26" t="s">
        <v>332</v>
      </c>
      <c r="B437" s="17">
        <v>903</v>
      </c>
      <c r="C437" s="21" t="s">
        <v>328</v>
      </c>
      <c r="D437" s="21" t="s">
        <v>299</v>
      </c>
      <c r="E437" s="21" t="s">
        <v>473</v>
      </c>
      <c r="F437" s="21" t="s">
        <v>333</v>
      </c>
      <c r="G437" s="27">
        <f t="shared" ref="G437" si="73">G438+G439</f>
        <v>0</v>
      </c>
    </row>
    <row r="438" spans="1:8" ht="31.5" hidden="1">
      <c r="A438" s="26" t="s">
        <v>432</v>
      </c>
      <c r="B438" s="17">
        <v>903</v>
      </c>
      <c r="C438" s="21" t="s">
        <v>328</v>
      </c>
      <c r="D438" s="21" t="s">
        <v>299</v>
      </c>
      <c r="E438" s="21" t="s">
        <v>473</v>
      </c>
      <c r="F438" s="21" t="s">
        <v>433</v>
      </c>
      <c r="G438" s="27"/>
    </row>
    <row r="439" spans="1:8" ht="31.5" hidden="1">
      <c r="A439" s="26" t="s">
        <v>334</v>
      </c>
      <c r="B439" s="17">
        <v>903</v>
      </c>
      <c r="C439" s="21" t="s">
        <v>328</v>
      </c>
      <c r="D439" s="21" t="s">
        <v>299</v>
      </c>
      <c r="E439" s="21" t="s">
        <v>473</v>
      </c>
      <c r="F439" s="21" t="s">
        <v>335</v>
      </c>
      <c r="G439" s="27"/>
    </row>
    <row r="440" spans="1:8" ht="15.75" hidden="1">
      <c r="A440" s="26" t="s">
        <v>225</v>
      </c>
      <c r="B440" s="17">
        <v>903</v>
      </c>
      <c r="C440" s="21" t="s">
        <v>328</v>
      </c>
      <c r="D440" s="21" t="s">
        <v>299</v>
      </c>
      <c r="E440" s="21" t="s">
        <v>226</v>
      </c>
      <c r="F440" s="21"/>
      <c r="G440" s="27">
        <f t="shared" ref="G440:G442" si="74">G441</f>
        <v>0</v>
      </c>
    </row>
    <row r="441" spans="1:8" ht="15.75" hidden="1">
      <c r="A441" s="26" t="s">
        <v>285</v>
      </c>
      <c r="B441" s="17">
        <v>903</v>
      </c>
      <c r="C441" s="21" t="s">
        <v>328</v>
      </c>
      <c r="D441" s="21" t="s">
        <v>299</v>
      </c>
      <c r="E441" s="21" t="s">
        <v>286</v>
      </c>
      <c r="F441" s="21"/>
      <c r="G441" s="27">
        <f t="shared" si="74"/>
        <v>0</v>
      </c>
    </row>
    <row r="442" spans="1:8" ht="31.5" hidden="1">
      <c r="A442" s="26" t="s">
        <v>332</v>
      </c>
      <c r="B442" s="17">
        <v>903</v>
      </c>
      <c r="C442" s="21" t="s">
        <v>328</v>
      </c>
      <c r="D442" s="21" t="s">
        <v>299</v>
      </c>
      <c r="E442" s="21" t="s">
        <v>286</v>
      </c>
      <c r="F442" s="21" t="s">
        <v>333</v>
      </c>
      <c r="G442" s="27">
        <f t="shared" si="74"/>
        <v>0</v>
      </c>
    </row>
    <row r="443" spans="1:8" ht="31.5" hidden="1">
      <c r="A443" s="26" t="s">
        <v>432</v>
      </c>
      <c r="B443" s="17">
        <v>903</v>
      </c>
      <c r="C443" s="21" t="s">
        <v>328</v>
      </c>
      <c r="D443" s="21" t="s">
        <v>299</v>
      </c>
      <c r="E443" s="21" t="s">
        <v>286</v>
      </c>
      <c r="F443" s="21" t="s">
        <v>433</v>
      </c>
      <c r="G443" s="27">
        <v>0</v>
      </c>
    </row>
    <row r="444" spans="1:8" ht="47.25">
      <c r="A444" s="20" t="s">
        <v>474</v>
      </c>
      <c r="B444" s="20">
        <v>905</v>
      </c>
      <c r="C444" s="21"/>
      <c r="D444" s="21"/>
      <c r="E444" s="21"/>
      <c r="F444" s="21"/>
      <c r="G444" s="22">
        <f>G445+G462+G477</f>
        <v>14149.939999999999</v>
      </c>
    </row>
    <row r="445" spans="1:8" ht="15.75">
      <c r="A445" s="24" t="s">
        <v>201</v>
      </c>
      <c r="B445" s="20">
        <v>905</v>
      </c>
      <c r="C445" s="25" t="s">
        <v>202</v>
      </c>
      <c r="D445" s="21"/>
      <c r="E445" s="21"/>
      <c r="F445" s="21"/>
      <c r="G445" s="22">
        <f>G446+G456</f>
        <v>13050.14</v>
      </c>
    </row>
    <row r="446" spans="1:8" ht="78.75">
      <c r="A446" s="24" t="s">
        <v>233</v>
      </c>
      <c r="B446" s="20">
        <v>905</v>
      </c>
      <c r="C446" s="25" t="s">
        <v>202</v>
      </c>
      <c r="D446" s="25" t="s">
        <v>234</v>
      </c>
      <c r="E446" s="25"/>
      <c r="F446" s="25"/>
      <c r="G446" s="22">
        <f t="shared" ref="G446:G448" si="75">G447</f>
        <v>11089</v>
      </c>
    </row>
    <row r="447" spans="1:8" ht="15.75">
      <c r="A447" s="26" t="s">
        <v>205</v>
      </c>
      <c r="B447" s="17">
        <v>905</v>
      </c>
      <c r="C447" s="21" t="s">
        <v>202</v>
      </c>
      <c r="D447" s="21" t="s">
        <v>234</v>
      </c>
      <c r="E447" s="21" t="s">
        <v>206</v>
      </c>
      <c r="F447" s="21"/>
      <c r="G447" s="27">
        <f>G448</f>
        <v>11089</v>
      </c>
    </row>
    <row r="448" spans="1:8" ht="31.5">
      <c r="A448" s="26" t="s">
        <v>207</v>
      </c>
      <c r="B448" s="17">
        <v>905</v>
      </c>
      <c r="C448" s="21" t="s">
        <v>202</v>
      </c>
      <c r="D448" s="21" t="s">
        <v>234</v>
      </c>
      <c r="E448" s="21" t="s">
        <v>208</v>
      </c>
      <c r="F448" s="21"/>
      <c r="G448" s="27">
        <f t="shared" si="75"/>
        <v>11089</v>
      </c>
    </row>
    <row r="449" spans="1:7" ht="47.25">
      <c r="A449" s="26" t="s">
        <v>209</v>
      </c>
      <c r="B449" s="17">
        <v>905</v>
      </c>
      <c r="C449" s="21" t="s">
        <v>202</v>
      </c>
      <c r="D449" s="21" t="s">
        <v>234</v>
      </c>
      <c r="E449" s="21" t="s">
        <v>210</v>
      </c>
      <c r="F449" s="21"/>
      <c r="G449" s="27">
        <f>G450+G452+G454</f>
        <v>11089</v>
      </c>
    </row>
    <row r="450" spans="1:7" ht="94.5">
      <c r="A450" s="26" t="s">
        <v>211</v>
      </c>
      <c r="B450" s="17">
        <v>905</v>
      </c>
      <c r="C450" s="21" t="s">
        <v>202</v>
      </c>
      <c r="D450" s="21" t="s">
        <v>234</v>
      </c>
      <c r="E450" s="21" t="s">
        <v>210</v>
      </c>
      <c r="F450" s="21" t="s">
        <v>212</v>
      </c>
      <c r="G450" s="27">
        <f t="shared" ref="G450" si="76">G451</f>
        <v>10200.700000000001</v>
      </c>
    </row>
    <row r="451" spans="1:7" ht="31.5">
      <c r="A451" s="26" t="s">
        <v>213</v>
      </c>
      <c r="B451" s="17">
        <v>905</v>
      </c>
      <c r="C451" s="21" t="s">
        <v>202</v>
      </c>
      <c r="D451" s="21" t="s">
        <v>234</v>
      </c>
      <c r="E451" s="21" t="s">
        <v>210</v>
      </c>
      <c r="F451" s="21" t="s">
        <v>214</v>
      </c>
      <c r="G451" s="28">
        <v>10200.700000000001</v>
      </c>
    </row>
    <row r="452" spans="1:7" ht="31.5">
      <c r="A452" s="26" t="s">
        <v>215</v>
      </c>
      <c r="B452" s="17">
        <v>905</v>
      </c>
      <c r="C452" s="21" t="s">
        <v>202</v>
      </c>
      <c r="D452" s="21" t="s">
        <v>234</v>
      </c>
      <c r="E452" s="21" t="s">
        <v>210</v>
      </c>
      <c r="F452" s="21" t="s">
        <v>216</v>
      </c>
      <c r="G452" s="27">
        <f t="shared" ref="G452" si="77">G453</f>
        <v>885.8</v>
      </c>
    </row>
    <row r="453" spans="1:7" ht="47.25">
      <c r="A453" s="26" t="s">
        <v>217</v>
      </c>
      <c r="B453" s="17">
        <v>905</v>
      </c>
      <c r="C453" s="21" t="s">
        <v>202</v>
      </c>
      <c r="D453" s="21" t="s">
        <v>234</v>
      </c>
      <c r="E453" s="21" t="s">
        <v>210</v>
      </c>
      <c r="F453" s="21" t="s">
        <v>218</v>
      </c>
      <c r="G453" s="28">
        <v>885.8</v>
      </c>
    </row>
    <row r="454" spans="1:7" ht="15.75">
      <c r="A454" s="26" t="s">
        <v>219</v>
      </c>
      <c r="B454" s="17">
        <v>905</v>
      </c>
      <c r="C454" s="21" t="s">
        <v>202</v>
      </c>
      <c r="D454" s="21" t="s">
        <v>234</v>
      </c>
      <c r="E454" s="21" t="s">
        <v>210</v>
      </c>
      <c r="F454" s="21" t="s">
        <v>229</v>
      </c>
      <c r="G454" s="27">
        <f t="shared" ref="G454" si="78">G455</f>
        <v>2.5</v>
      </c>
    </row>
    <row r="455" spans="1:7" ht="15.75">
      <c r="A455" s="26" t="s">
        <v>656</v>
      </c>
      <c r="B455" s="17">
        <v>905</v>
      </c>
      <c r="C455" s="21" t="s">
        <v>202</v>
      </c>
      <c r="D455" s="21" t="s">
        <v>234</v>
      </c>
      <c r="E455" s="21" t="s">
        <v>210</v>
      </c>
      <c r="F455" s="21" t="s">
        <v>222</v>
      </c>
      <c r="G455" s="27">
        <v>2.5</v>
      </c>
    </row>
    <row r="456" spans="1:7" ht="15.75">
      <c r="A456" s="24" t="s">
        <v>223</v>
      </c>
      <c r="B456" s="20">
        <v>905</v>
      </c>
      <c r="C456" s="25" t="s">
        <v>202</v>
      </c>
      <c r="D456" s="25" t="s">
        <v>224</v>
      </c>
      <c r="E456" s="25"/>
      <c r="F456" s="25"/>
      <c r="G456" s="22">
        <f t="shared" ref="G456:G460" si="79">G457</f>
        <v>1961.14</v>
      </c>
    </row>
    <row r="457" spans="1:7" ht="15.75">
      <c r="A457" s="26" t="s">
        <v>205</v>
      </c>
      <c r="B457" s="17">
        <v>905</v>
      </c>
      <c r="C457" s="21" t="s">
        <v>202</v>
      </c>
      <c r="D457" s="21" t="s">
        <v>224</v>
      </c>
      <c r="E457" s="21" t="s">
        <v>206</v>
      </c>
      <c r="F457" s="21"/>
      <c r="G457" s="27">
        <f>G458</f>
        <v>1961.14</v>
      </c>
    </row>
    <row r="458" spans="1:7" ht="15.75">
      <c r="A458" s="26" t="s">
        <v>225</v>
      </c>
      <c r="B458" s="17">
        <v>905</v>
      </c>
      <c r="C458" s="21" t="s">
        <v>202</v>
      </c>
      <c r="D458" s="21" t="s">
        <v>224</v>
      </c>
      <c r="E458" s="21" t="s">
        <v>226</v>
      </c>
      <c r="F458" s="21"/>
      <c r="G458" s="27">
        <f t="shared" si="79"/>
        <v>1961.14</v>
      </c>
    </row>
    <row r="459" spans="1:7" ht="47.25">
      <c r="A459" s="26" t="s">
        <v>475</v>
      </c>
      <c r="B459" s="17">
        <v>905</v>
      </c>
      <c r="C459" s="21" t="s">
        <v>202</v>
      </c>
      <c r="D459" s="21" t="s">
        <v>224</v>
      </c>
      <c r="E459" s="21" t="s">
        <v>476</v>
      </c>
      <c r="F459" s="21"/>
      <c r="G459" s="27">
        <f>G460</f>
        <v>1961.14</v>
      </c>
    </row>
    <row r="460" spans="1:7" ht="31.5">
      <c r="A460" s="26" t="s">
        <v>215</v>
      </c>
      <c r="B460" s="17">
        <v>905</v>
      </c>
      <c r="C460" s="21" t="s">
        <v>202</v>
      </c>
      <c r="D460" s="21" t="s">
        <v>224</v>
      </c>
      <c r="E460" s="21" t="s">
        <v>476</v>
      </c>
      <c r="F460" s="21" t="s">
        <v>216</v>
      </c>
      <c r="G460" s="27">
        <f t="shared" si="79"/>
        <v>1961.14</v>
      </c>
    </row>
    <row r="461" spans="1:7" ht="47.25">
      <c r="A461" s="26" t="s">
        <v>217</v>
      </c>
      <c r="B461" s="17">
        <v>905</v>
      </c>
      <c r="C461" s="21" t="s">
        <v>202</v>
      </c>
      <c r="D461" s="21" t="s">
        <v>224</v>
      </c>
      <c r="E461" s="21" t="s">
        <v>476</v>
      </c>
      <c r="F461" s="21" t="s">
        <v>218</v>
      </c>
      <c r="G461" s="27">
        <v>1961.14</v>
      </c>
    </row>
    <row r="462" spans="1:7" ht="15.75">
      <c r="A462" s="44" t="s">
        <v>477</v>
      </c>
      <c r="B462" s="20">
        <v>905</v>
      </c>
      <c r="C462" s="25" t="s">
        <v>318</v>
      </c>
      <c r="D462" s="25"/>
      <c r="E462" s="25"/>
      <c r="F462" s="25"/>
      <c r="G462" s="22">
        <f t="shared" ref="G462" si="80">G463</f>
        <v>1099.8</v>
      </c>
    </row>
    <row r="463" spans="1:7" ht="15.75">
      <c r="A463" s="44" t="s">
        <v>478</v>
      </c>
      <c r="B463" s="20">
        <v>905</v>
      </c>
      <c r="C463" s="25" t="s">
        <v>318</v>
      </c>
      <c r="D463" s="25" t="s">
        <v>202</v>
      </c>
      <c r="E463" s="25"/>
      <c r="F463" s="25"/>
      <c r="G463" s="27">
        <f>G464</f>
        <v>1099.8</v>
      </c>
    </row>
    <row r="464" spans="1:7" ht="15.75">
      <c r="A464" s="31" t="s">
        <v>205</v>
      </c>
      <c r="B464" s="17">
        <v>905</v>
      </c>
      <c r="C464" s="21" t="s">
        <v>318</v>
      </c>
      <c r="D464" s="21" t="s">
        <v>202</v>
      </c>
      <c r="E464" s="21" t="s">
        <v>206</v>
      </c>
      <c r="F464" s="21"/>
      <c r="G464" s="27">
        <f t="shared" ref="G464" si="81">G470+G465</f>
        <v>1099.8</v>
      </c>
    </row>
    <row r="465" spans="1:9" ht="31.5" hidden="1">
      <c r="A465" s="26" t="s">
        <v>269</v>
      </c>
      <c r="B465" s="40">
        <v>905</v>
      </c>
      <c r="C465" s="21" t="s">
        <v>318</v>
      </c>
      <c r="D465" s="21" t="s">
        <v>202</v>
      </c>
      <c r="E465" s="21" t="s">
        <v>270</v>
      </c>
      <c r="F465" s="21"/>
      <c r="G465" s="27">
        <f t="shared" ref="G465:G468" si="82">G466</f>
        <v>0</v>
      </c>
    </row>
    <row r="466" spans="1:9" ht="47.25" hidden="1">
      <c r="A466" s="39" t="s">
        <v>479</v>
      </c>
      <c r="B466" s="40">
        <v>905</v>
      </c>
      <c r="C466" s="21" t="s">
        <v>318</v>
      </c>
      <c r="D466" s="21" t="s">
        <v>202</v>
      </c>
      <c r="E466" s="21" t="s">
        <v>480</v>
      </c>
      <c r="F466" s="21"/>
      <c r="G466" s="27">
        <f t="shared" si="82"/>
        <v>0</v>
      </c>
    </row>
    <row r="467" spans="1:9" ht="31.5" hidden="1">
      <c r="A467" s="45" t="s">
        <v>481</v>
      </c>
      <c r="B467" s="40">
        <v>905</v>
      </c>
      <c r="C467" s="21" t="s">
        <v>318</v>
      </c>
      <c r="D467" s="21" t="s">
        <v>202</v>
      </c>
      <c r="E467" s="21" t="s">
        <v>482</v>
      </c>
      <c r="F467" s="21"/>
      <c r="G467" s="27">
        <f t="shared" si="82"/>
        <v>0</v>
      </c>
    </row>
    <row r="468" spans="1:9" ht="31.5" hidden="1">
      <c r="A468" s="26" t="s">
        <v>215</v>
      </c>
      <c r="B468" s="17">
        <v>905</v>
      </c>
      <c r="C468" s="21" t="s">
        <v>318</v>
      </c>
      <c r="D468" s="21" t="s">
        <v>202</v>
      </c>
      <c r="E468" s="21" t="s">
        <v>482</v>
      </c>
      <c r="F468" s="21" t="s">
        <v>216</v>
      </c>
      <c r="G468" s="27">
        <f t="shared" si="82"/>
        <v>0</v>
      </c>
    </row>
    <row r="469" spans="1:9" ht="47.25" hidden="1">
      <c r="A469" s="26" t="s">
        <v>217</v>
      </c>
      <c r="B469" s="17">
        <v>905</v>
      </c>
      <c r="C469" s="21" t="s">
        <v>318</v>
      </c>
      <c r="D469" s="21" t="s">
        <v>202</v>
      </c>
      <c r="E469" s="21" t="s">
        <v>482</v>
      </c>
      <c r="F469" s="21" t="s">
        <v>218</v>
      </c>
      <c r="G469" s="27"/>
    </row>
    <row r="470" spans="1:9" ht="15.75">
      <c r="A470" s="31" t="s">
        <v>225</v>
      </c>
      <c r="B470" s="17">
        <v>905</v>
      </c>
      <c r="C470" s="21" t="s">
        <v>318</v>
      </c>
      <c r="D470" s="21" t="s">
        <v>202</v>
      </c>
      <c r="E470" s="21" t="s">
        <v>226</v>
      </c>
      <c r="F470" s="21"/>
      <c r="G470" s="27">
        <f>G474+G471</f>
        <v>1099.8</v>
      </c>
    </row>
    <row r="471" spans="1:9" ht="15.75">
      <c r="A471" s="31" t="s">
        <v>483</v>
      </c>
      <c r="B471" s="17">
        <v>905</v>
      </c>
      <c r="C471" s="21" t="s">
        <v>318</v>
      </c>
      <c r="D471" s="21" t="s">
        <v>202</v>
      </c>
      <c r="E471" s="21" t="s">
        <v>484</v>
      </c>
      <c r="F471" s="21"/>
      <c r="G471" s="27">
        <f>G472</f>
        <v>839</v>
      </c>
    </row>
    <row r="472" spans="1:9" ht="31.5">
      <c r="A472" s="26" t="s">
        <v>215</v>
      </c>
      <c r="B472" s="17">
        <v>905</v>
      </c>
      <c r="C472" s="21" t="s">
        <v>318</v>
      </c>
      <c r="D472" s="21" t="s">
        <v>202</v>
      </c>
      <c r="E472" s="21" t="s">
        <v>484</v>
      </c>
      <c r="F472" s="21" t="s">
        <v>216</v>
      </c>
      <c r="G472" s="27">
        <f>G473</f>
        <v>839</v>
      </c>
    </row>
    <row r="473" spans="1:9" ht="47.25">
      <c r="A473" s="26" t="s">
        <v>217</v>
      </c>
      <c r="B473" s="17">
        <v>905</v>
      </c>
      <c r="C473" s="21" t="s">
        <v>318</v>
      </c>
      <c r="D473" s="21" t="s">
        <v>202</v>
      </c>
      <c r="E473" s="21" t="s">
        <v>484</v>
      </c>
      <c r="F473" s="21" t="s">
        <v>218</v>
      </c>
      <c r="G473" s="27">
        <v>839</v>
      </c>
      <c r="I473" s="142"/>
    </row>
    <row r="474" spans="1:9" ht="31.5">
      <c r="A474" s="31" t="s">
        <v>485</v>
      </c>
      <c r="B474" s="17">
        <v>905</v>
      </c>
      <c r="C474" s="21" t="s">
        <v>318</v>
      </c>
      <c r="D474" s="21" t="s">
        <v>202</v>
      </c>
      <c r="E474" s="21" t="s">
        <v>486</v>
      </c>
      <c r="F474" s="21"/>
      <c r="G474" s="27">
        <f>G475</f>
        <v>260.8</v>
      </c>
    </row>
    <row r="475" spans="1:9" ht="31.5">
      <c r="A475" s="26" t="s">
        <v>215</v>
      </c>
      <c r="B475" s="17">
        <v>905</v>
      </c>
      <c r="C475" s="21" t="s">
        <v>318</v>
      </c>
      <c r="D475" s="21" t="s">
        <v>202</v>
      </c>
      <c r="E475" s="21" t="s">
        <v>486</v>
      </c>
      <c r="F475" s="21" t="s">
        <v>216</v>
      </c>
      <c r="G475" s="27">
        <f t="shared" ref="G475" si="83">G476</f>
        <v>260.8</v>
      </c>
    </row>
    <row r="476" spans="1:9" ht="47.25">
      <c r="A476" s="26" t="s">
        <v>217</v>
      </c>
      <c r="B476" s="17">
        <v>905</v>
      </c>
      <c r="C476" s="21" t="s">
        <v>318</v>
      </c>
      <c r="D476" s="21" t="s">
        <v>202</v>
      </c>
      <c r="E476" s="21" t="s">
        <v>486</v>
      </c>
      <c r="F476" s="21" t="s">
        <v>218</v>
      </c>
      <c r="G476" s="27">
        <v>260.8</v>
      </c>
    </row>
    <row r="477" spans="1:9" ht="15.75">
      <c r="A477" s="46" t="s">
        <v>327</v>
      </c>
      <c r="B477" s="20">
        <v>905</v>
      </c>
      <c r="C477" s="25" t="s">
        <v>328</v>
      </c>
      <c r="D477" s="25"/>
      <c r="E477" s="25"/>
      <c r="F477" s="25"/>
      <c r="G477" s="22">
        <f t="shared" ref="G477:G481" si="84">G478</f>
        <v>0</v>
      </c>
    </row>
    <row r="478" spans="1:9" ht="15.75">
      <c r="A478" s="24" t="s">
        <v>487</v>
      </c>
      <c r="B478" s="20">
        <v>905</v>
      </c>
      <c r="C478" s="25" t="s">
        <v>328</v>
      </c>
      <c r="D478" s="25" t="s">
        <v>234</v>
      </c>
      <c r="E478" s="25"/>
      <c r="F478" s="25"/>
      <c r="G478" s="22">
        <f t="shared" si="84"/>
        <v>0</v>
      </c>
    </row>
    <row r="479" spans="1:9" ht="31.5">
      <c r="A479" s="26" t="s">
        <v>269</v>
      </c>
      <c r="B479" s="17">
        <v>905</v>
      </c>
      <c r="C479" s="21" t="s">
        <v>328</v>
      </c>
      <c r="D479" s="21" t="s">
        <v>234</v>
      </c>
      <c r="E479" s="21" t="s">
        <v>270</v>
      </c>
      <c r="F479" s="21"/>
      <c r="G479" s="27">
        <f t="shared" si="84"/>
        <v>0</v>
      </c>
    </row>
    <row r="480" spans="1:9" ht="47.25">
      <c r="A480" s="33" t="s">
        <v>488</v>
      </c>
      <c r="B480" s="17">
        <v>905</v>
      </c>
      <c r="C480" s="21" t="s">
        <v>328</v>
      </c>
      <c r="D480" s="21" t="s">
        <v>234</v>
      </c>
      <c r="E480" s="21" t="s">
        <v>489</v>
      </c>
      <c r="F480" s="21"/>
      <c r="G480" s="27">
        <f t="shared" si="84"/>
        <v>0</v>
      </c>
    </row>
    <row r="481" spans="1:12" ht="31.5">
      <c r="A481" s="26" t="s">
        <v>215</v>
      </c>
      <c r="B481" s="17">
        <v>905</v>
      </c>
      <c r="C481" s="21" t="s">
        <v>328</v>
      </c>
      <c r="D481" s="21" t="s">
        <v>234</v>
      </c>
      <c r="E481" s="21" t="s">
        <v>489</v>
      </c>
      <c r="F481" s="21" t="s">
        <v>216</v>
      </c>
      <c r="G481" s="27">
        <f t="shared" si="84"/>
        <v>0</v>
      </c>
    </row>
    <row r="482" spans="1:12" ht="47.25">
      <c r="A482" s="26" t="s">
        <v>217</v>
      </c>
      <c r="B482" s="17">
        <v>905</v>
      </c>
      <c r="C482" s="21" t="s">
        <v>328</v>
      </c>
      <c r="D482" s="21" t="s">
        <v>234</v>
      </c>
      <c r="E482" s="21" t="s">
        <v>489</v>
      </c>
      <c r="F482" s="21" t="s">
        <v>218</v>
      </c>
      <c r="G482" s="27">
        <f>1330-1330</f>
        <v>0</v>
      </c>
      <c r="I482" s="142"/>
    </row>
    <row r="483" spans="1:12" ht="31.5">
      <c r="A483" s="20" t="s">
        <v>490</v>
      </c>
      <c r="B483" s="20">
        <v>906</v>
      </c>
      <c r="C483" s="25"/>
      <c r="D483" s="25"/>
      <c r="E483" s="25"/>
      <c r="F483" s="25"/>
      <c r="G483" s="22">
        <f>G491+G484</f>
        <v>263923.3</v>
      </c>
      <c r="L483" s="143"/>
    </row>
    <row r="484" spans="1:12" ht="15.75">
      <c r="A484" s="24" t="s">
        <v>201</v>
      </c>
      <c r="B484" s="20">
        <v>906</v>
      </c>
      <c r="C484" s="25" t="s">
        <v>202</v>
      </c>
      <c r="D484" s="25"/>
      <c r="E484" s="25"/>
      <c r="F484" s="25"/>
      <c r="G484" s="22">
        <f>G485</f>
        <v>5</v>
      </c>
    </row>
    <row r="485" spans="1:12" ht="15.75">
      <c r="A485" s="37" t="s">
        <v>223</v>
      </c>
      <c r="B485" s="20">
        <v>906</v>
      </c>
      <c r="C485" s="25" t="s">
        <v>202</v>
      </c>
      <c r="D485" s="25" t="s">
        <v>224</v>
      </c>
      <c r="E485" s="25"/>
      <c r="F485" s="25"/>
      <c r="G485" s="22">
        <f t="shared" ref="G485:G489" si="85">G486</f>
        <v>5</v>
      </c>
    </row>
    <row r="486" spans="1:12" ht="18" customHeight="1">
      <c r="A486" s="33" t="s">
        <v>205</v>
      </c>
      <c r="B486" s="17">
        <v>906</v>
      </c>
      <c r="C486" s="21" t="s">
        <v>202</v>
      </c>
      <c r="D486" s="21" t="s">
        <v>224</v>
      </c>
      <c r="E486" s="21" t="s">
        <v>206</v>
      </c>
      <c r="F486" s="21"/>
      <c r="G486" s="27">
        <f>G487</f>
        <v>5</v>
      </c>
    </row>
    <row r="487" spans="1:12" ht="15.75">
      <c r="A487" s="33" t="s">
        <v>225</v>
      </c>
      <c r="B487" s="17">
        <v>906</v>
      </c>
      <c r="C487" s="21" t="s">
        <v>202</v>
      </c>
      <c r="D487" s="21" t="s">
        <v>224</v>
      </c>
      <c r="E487" s="21" t="s">
        <v>226</v>
      </c>
      <c r="F487" s="21"/>
      <c r="G487" s="27">
        <f t="shared" si="85"/>
        <v>5</v>
      </c>
    </row>
    <row r="488" spans="1:12" ht="15.75">
      <c r="A488" s="26" t="s">
        <v>263</v>
      </c>
      <c r="B488" s="17">
        <v>906</v>
      </c>
      <c r="C488" s="21" t="s">
        <v>202</v>
      </c>
      <c r="D488" s="21" t="s">
        <v>224</v>
      </c>
      <c r="E488" s="21" t="s">
        <v>289</v>
      </c>
      <c r="F488" s="21"/>
      <c r="G488" s="27">
        <f>G489</f>
        <v>5</v>
      </c>
    </row>
    <row r="489" spans="1:12" ht="31.5">
      <c r="A489" s="26" t="s">
        <v>215</v>
      </c>
      <c r="B489" s="17">
        <v>906</v>
      </c>
      <c r="C489" s="21" t="s">
        <v>202</v>
      </c>
      <c r="D489" s="21" t="s">
        <v>224</v>
      </c>
      <c r="E489" s="21" t="s">
        <v>289</v>
      </c>
      <c r="F489" s="21" t="s">
        <v>216</v>
      </c>
      <c r="G489" s="27">
        <f t="shared" si="85"/>
        <v>5</v>
      </c>
    </row>
    <row r="490" spans="1:12" ht="47.25">
      <c r="A490" s="26" t="s">
        <v>217</v>
      </c>
      <c r="B490" s="17">
        <v>906</v>
      </c>
      <c r="C490" s="21" t="s">
        <v>202</v>
      </c>
      <c r="D490" s="21" t="s">
        <v>224</v>
      </c>
      <c r="E490" s="21" t="s">
        <v>289</v>
      </c>
      <c r="F490" s="21" t="s">
        <v>218</v>
      </c>
      <c r="G490" s="27">
        <v>5</v>
      </c>
    </row>
    <row r="491" spans="1:12" ht="15.75">
      <c r="A491" s="24" t="s">
        <v>347</v>
      </c>
      <c r="B491" s="20">
        <v>906</v>
      </c>
      <c r="C491" s="25" t="s">
        <v>348</v>
      </c>
      <c r="D491" s="25"/>
      <c r="E491" s="25"/>
      <c r="F491" s="25"/>
      <c r="G491" s="22">
        <f>G492+G531+G618+G630+G597</f>
        <v>263918.3</v>
      </c>
    </row>
    <row r="492" spans="1:12" ht="15.75">
      <c r="A492" s="24" t="s">
        <v>491</v>
      </c>
      <c r="B492" s="20">
        <v>906</v>
      </c>
      <c r="C492" s="25" t="s">
        <v>348</v>
      </c>
      <c r="D492" s="25" t="s">
        <v>202</v>
      </c>
      <c r="E492" s="25"/>
      <c r="F492" s="25"/>
      <c r="G492" s="22">
        <f>G493+G511</f>
        <v>85848.9</v>
      </c>
    </row>
    <row r="493" spans="1:12" ht="47.25">
      <c r="A493" s="26" t="s">
        <v>492</v>
      </c>
      <c r="B493" s="17">
        <v>906</v>
      </c>
      <c r="C493" s="21" t="s">
        <v>348</v>
      </c>
      <c r="D493" s="21" t="s">
        <v>202</v>
      </c>
      <c r="E493" s="21" t="s">
        <v>493</v>
      </c>
      <c r="F493" s="21"/>
      <c r="G493" s="27">
        <f t="shared" ref="G493" si="86">G494+G498</f>
        <v>24642.9</v>
      </c>
    </row>
    <row r="494" spans="1:12" ht="47.25">
      <c r="A494" s="26" t="s">
        <v>494</v>
      </c>
      <c r="B494" s="17">
        <v>906</v>
      </c>
      <c r="C494" s="21" t="s">
        <v>348</v>
      </c>
      <c r="D494" s="21" t="s">
        <v>202</v>
      </c>
      <c r="E494" s="21" t="s">
        <v>495</v>
      </c>
      <c r="F494" s="21"/>
      <c r="G494" s="27">
        <f>G495</f>
        <v>17912.900000000001</v>
      </c>
    </row>
    <row r="495" spans="1:12" ht="47.25">
      <c r="A495" s="26" t="s">
        <v>496</v>
      </c>
      <c r="B495" s="17">
        <v>906</v>
      </c>
      <c r="C495" s="21" t="s">
        <v>348</v>
      </c>
      <c r="D495" s="21" t="s">
        <v>202</v>
      </c>
      <c r="E495" s="21" t="s">
        <v>497</v>
      </c>
      <c r="F495" s="21"/>
      <c r="G495" s="27">
        <f t="shared" ref="G495" si="87">G496</f>
        <v>17912.900000000001</v>
      </c>
    </row>
    <row r="496" spans="1:12" ht="47.25">
      <c r="A496" s="26" t="s">
        <v>356</v>
      </c>
      <c r="B496" s="17">
        <v>906</v>
      </c>
      <c r="C496" s="21" t="s">
        <v>348</v>
      </c>
      <c r="D496" s="21" t="s">
        <v>202</v>
      </c>
      <c r="E496" s="21" t="s">
        <v>497</v>
      </c>
      <c r="F496" s="21" t="s">
        <v>357</v>
      </c>
      <c r="G496" s="27">
        <f>G497</f>
        <v>17912.900000000001</v>
      </c>
    </row>
    <row r="497" spans="1:9" ht="15.75">
      <c r="A497" s="26" t="s">
        <v>358</v>
      </c>
      <c r="B497" s="17">
        <v>906</v>
      </c>
      <c r="C497" s="21" t="s">
        <v>348</v>
      </c>
      <c r="D497" s="21" t="s">
        <v>202</v>
      </c>
      <c r="E497" s="21" t="s">
        <v>497</v>
      </c>
      <c r="F497" s="21" t="s">
        <v>359</v>
      </c>
      <c r="G497" s="28">
        <f>17368.2+6858.7-6314</f>
        <v>17912.900000000001</v>
      </c>
      <c r="I497" s="142"/>
    </row>
    <row r="498" spans="1:9" ht="47.25">
      <c r="A498" s="26" t="s">
        <v>498</v>
      </c>
      <c r="B498" s="17">
        <v>906</v>
      </c>
      <c r="C498" s="21" t="s">
        <v>348</v>
      </c>
      <c r="D498" s="21" t="s">
        <v>202</v>
      </c>
      <c r="E498" s="21" t="s">
        <v>499</v>
      </c>
      <c r="F498" s="21"/>
      <c r="G498" s="27">
        <f>G499+G502+G505+G508</f>
        <v>6730</v>
      </c>
    </row>
    <row r="499" spans="1:9" ht="47.25" hidden="1">
      <c r="A499" s="26" t="s">
        <v>362</v>
      </c>
      <c r="B499" s="17">
        <v>906</v>
      </c>
      <c r="C499" s="21" t="s">
        <v>348</v>
      </c>
      <c r="D499" s="21" t="s">
        <v>202</v>
      </c>
      <c r="E499" s="21" t="s">
        <v>500</v>
      </c>
      <c r="F499" s="21"/>
      <c r="G499" s="27">
        <f t="shared" ref="G499:G500" si="88">G500</f>
        <v>0</v>
      </c>
    </row>
    <row r="500" spans="1:9" ht="47.25" hidden="1">
      <c r="A500" s="26" t="s">
        <v>356</v>
      </c>
      <c r="B500" s="17">
        <v>906</v>
      </c>
      <c r="C500" s="21" t="s">
        <v>348</v>
      </c>
      <c r="D500" s="21" t="s">
        <v>202</v>
      </c>
      <c r="E500" s="21" t="s">
        <v>500</v>
      </c>
      <c r="F500" s="21" t="s">
        <v>357</v>
      </c>
      <c r="G500" s="27">
        <f t="shared" si="88"/>
        <v>0</v>
      </c>
    </row>
    <row r="501" spans="1:9" ht="15.75" hidden="1">
      <c r="A501" s="26" t="s">
        <v>358</v>
      </c>
      <c r="B501" s="17">
        <v>906</v>
      </c>
      <c r="C501" s="21" t="s">
        <v>348</v>
      </c>
      <c r="D501" s="21" t="s">
        <v>202</v>
      </c>
      <c r="E501" s="21" t="s">
        <v>500</v>
      </c>
      <c r="F501" s="21" t="s">
        <v>359</v>
      </c>
      <c r="G501" s="27">
        <v>0</v>
      </c>
    </row>
    <row r="502" spans="1:9" ht="31.5" hidden="1">
      <c r="A502" s="26" t="s">
        <v>364</v>
      </c>
      <c r="B502" s="17">
        <v>906</v>
      </c>
      <c r="C502" s="21" t="s">
        <v>348</v>
      </c>
      <c r="D502" s="21" t="s">
        <v>202</v>
      </c>
      <c r="E502" s="21" t="s">
        <v>501</v>
      </c>
      <c r="F502" s="21"/>
      <c r="G502" s="27">
        <f t="shared" ref="G502:G503" si="89">G503</f>
        <v>0</v>
      </c>
    </row>
    <row r="503" spans="1:9" ht="47.25" hidden="1">
      <c r="A503" s="26" t="s">
        <v>356</v>
      </c>
      <c r="B503" s="17">
        <v>906</v>
      </c>
      <c r="C503" s="21" t="s">
        <v>348</v>
      </c>
      <c r="D503" s="21" t="s">
        <v>202</v>
      </c>
      <c r="E503" s="21" t="s">
        <v>501</v>
      </c>
      <c r="F503" s="21" t="s">
        <v>357</v>
      </c>
      <c r="G503" s="27">
        <f t="shared" si="89"/>
        <v>0</v>
      </c>
    </row>
    <row r="504" spans="1:9" ht="15.75" hidden="1">
      <c r="A504" s="26" t="s">
        <v>358</v>
      </c>
      <c r="B504" s="17">
        <v>906</v>
      </c>
      <c r="C504" s="21" t="s">
        <v>348</v>
      </c>
      <c r="D504" s="21" t="s">
        <v>202</v>
      </c>
      <c r="E504" s="21" t="s">
        <v>501</v>
      </c>
      <c r="F504" s="21" t="s">
        <v>359</v>
      </c>
      <c r="G504" s="27">
        <v>0</v>
      </c>
    </row>
    <row r="505" spans="1:9" ht="47.25">
      <c r="A505" s="26" t="s">
        <v>502</v>
      </c>
      <c r="B505" s="17">
        <v>906</v>
      </c>
      <c r="C505" s="21" t="s">
        <v>348</v>
      </c>
      <c r="D505" s="21" t="s">
        <v>202</v>
      </c>
      <c r="E505" s="21" t="s">
        <v>503</v>
      </c>
      <c r="F505" s="21"/>
      <c r="G505" s="27">
        <f t="shared" ref="G505" si="90">G506</f>
        <v>6730</v>
      </c>
    </row>
    <row r="506" spans="1:9" ht="47.25">
      <c r="A506" s="26" t="s">
        <v>356</v>
      </c>
      <c r="B506" s="17">
        <v>906</v>
      </c>
      <c r="C506" s="21" t="s">
        <v>348</v>
      </c>
      <c r="D506" s="21" t="s">
        <v>202</v>
      </c>
      <c r="E506" s="21" t="s">
        <v>503</v>
      </c>
      <c r="F506" s="21" t="s">
        <v>357</v>
      </c>
      <c r="G506" s="27">
        <f>G507</f>
        <v>6730</v>
      </c>
    </row>
    <row r="507" spans="1:9" ht="15.75">
      <c r="A507" s="26" t="s">
        <v>358</v>
      </c>
      <c r="B507" s="17">
        <v>906</v>
      </c>
      <c r="C507" s="21" t="s">
        <v>348</v>
      </c>
      <c r="D507" s="21" t="s">
        <v>202</v>
      </c>
      <c r="E507" s="21" t="s">
        <v>503</v>
      </c>
      <c r="F507" s="21" t="s">
        <v>359</v>
      </c>
      <c r="G507" s="28">
        <v>6730</v>
      </c>
    </row>
    <row r="508" spans="1:9" ht="31.5" hidden="1">
      <c r="A508" s="26" t="s">
        <v>368</v>
      </c>
      <c r="B508" s="17">
        <v>906</v>
      </c>
      <c r="C508" s="21" t="s">
        <v>348</v>
      </c>
      <c r="D508" s="21" t="s">
        <v>202</v>
      </c>
      <c r="E508" s="21" t="s">
        <v>504</v>
      </c>
      <c r="F508" s="21"/>
      <c r="G508" s="27">
        <f t="shared" ref="G508:G509" si="91">G509</f>
        <v>0</v>
      </c>
    </row>
    <row r="509" spans="1:9" ht="47.25" hidden="1">
      <c r="A509" s="26" t="s">
        <v>356</v>
      </c>
      <c r="B509" s="17">
        <v>906</v>
      </c>
      <c r="C509" s="21" t="s">
        <v>348</v>
      </c>
      <c r="D509" s="21" t="s">
        <v>202</v>
      </c>
      <c r="E509" s="21" t="s">
        <v>504</v>
      </c>
      <c r="F509" s="21" t="s">
        <v>357</v>
      </c>
      <c r="G509" s="27">
        <f t="shared" si="91"/>
        <v>0</v>
      </c>
    </row>
    <row r="510" spans="1:9" ht="15.75" hidden="1">
      <c r="A510" s="26" t="s">
        <v>358</v>
      </c>
      <c r="B510" s="17">
        <v>906</v>
      </c>
      <c r="C510" s="21" t="s">
        <v>348</v>
      </c>
      <c r="D510" s="21" t="s">
        <v>202</v>
      </c>
      <c r="E510" s="21" t="s">
        <v>504</v>
      </c>
      <c r="F510" s="21" t="s">
        <v>359</v>
      </c>
      <c r="G510" s="27">
        <v>0</v>
      </c>
    </row>
    <row r="511" spans="1:9" ht="15.75">
      <c r="A511" s="26" t="s">
        <v>205</v>
      </c>
      <c r="B511" s="17">
        <v>906</v>
      </c>
      <c r="C511" s="21" t="s">
        <v>348</v>
      </c>
      <c r="D511" s="21" t="s">
        <v>202</v>
      </c>
      <c r="E511" s="21" t="s">
        <v>206</v>
      </c>
      <c r="F511" s="21"/>
      <c r="G511" s="27">
        <f>G512</f>
        <v>61206</v>
      </c>
    </row>
    <row r="512" spans="1:9" ht="31.5">
      <c r="A512" s="26" t="s">
        <v>269</v>
      </c>
      <c r="B512" s="17">
        <v>906</v>
      </c>
      <c r="C512" s="21" t="s">
        <v>348</v>
      </c>
      <c r="D512" s="21" t="s">
        <v>202</v>
      </c>
      <c r="E512" s="21" t="s">
        <v>270</v>
      </c>
      <c r="F512" s="21"/>
      <c r="G512" s="27">
        <f t="shared" ref="G512" si="92">G513+G516+G519+G522+G525+G528</f>
        <v>61206</v>
      </c>
    </row>
    <row r="513" spans="1:9" ht="31.5" hidden="1">
      <c r="A513" s="26" t="s">
        <v>505</v>
      </c>
      <c r="B513" s="17">
        <v>906</v>
      </c>
      <c r="C513" s="21" t="s">
        <v>348</v>
      </c>
      <c r="D513" s="21" t="s">
        <v>202</v>
      </c>
      <c r="E513" s="21" t="s">
        <v>506</v>
      </c>
      <c r="F513" s="21"/>
      <c r="G513" s="27">
        <f t="shared" ref="G513:G514" si="93">G514</f>
        <v>0</v>
      </c>
    </row>
    <row r="514" spans="1:9" ht="47.25" hidden="1">
      <c r="A514" s="26" t="s">
        <v>356</v>
      </c>
      <c r="B514" s="17">
        <v>906</v>
      </c>
      <c r="C514" s="21" t="s">
        <v>348</v>
      </c>
      <c r="D514" s="21" t="s">
        <v>202</v>
      </c>
      <c r="E514" s="21" t="s">
        <v>506</v>
      </c>
      <c r="F514" s="21" t="s">
        <v>357</v>
      </c>
      <c r="G514" s="27">
        <f t="shared" si="93"/>
        <v>0</v>
      </c>
    </row>
    <row r="515" spans="1:9" ht="15.75" hidden="1">
      <c r="A515" s="26" t="s">
        <v>358</v>
      </c>
      <c r="B515" s="17">
        <v>906</v>
      </c>
      <c r="C515" s="21" t="s">
        <v>348</v>
      </c>
      <c r="D515" s="21" t="s">
        <v>202</v>
      </c>
      <c r="E515" s="21" t="s">
        <v>506</v>
      </c>
      <c r="F515" s="21" t="s">
        <v>359</v>
      </c>
      <c r="G515" s="27"/>
    </row>
    <row r="516" spans="1:9" ht="63">
      <c r="A516" s="33" t="s">
        <v>373</v>
      </c>
      <c r="B516" s="17">
        <v>906</v>
      </c>
      <c r="C516" s="21" t="s">
        <v>348</v>
      </c>
      <c r="D516" s="21" t="s">
        <v>202</v>
      </c>
      <c r="E516" s="21" t="s">
        <v>374</v>
      </c>
      <c r="F516" s="21"/>
      <c r="G516" s="27">
        <f>G517</f>
        <v>310.2</v>
      </c>
    </row>
    <row r="517" spans="1:9" ht="47.25">
      <c r="A517" s="26" t="s">
        <v>356</v>
      </c>
      <c r="B517" s="17">
        <v>906</v>
      </c>
      <c r="C517" s="21" t="s">
        <v>348</v>
      </c>
      <c r="D517" s="21" t="s">
        <v>202</v>
      </c>
      <c r="E517" s="21" t="s">
        <v>374</v>
      </c>
      <c r="F517" s="21" t="s">
        <v>357</v>
      </c>
      <c r="G517" s="27">
        <f t="shared" ref="G517" si="94">G518</f>
        <v>310.2</v>
      </c>
    </row>
    <row r="518" spans="1:9" ht="15.75">
      <c r="A518" s="26" t="s">
        <v>358</v>
      </c>
      <c r="B518" s="17">
        <v>906</v>
      </c>
      <c r="C518" s="21" t="s">
        <v>348</v>
      </c>
      <c r="D518" s="21" t="s">
        <v>202</v>
      </c>
      <c r="E518" s="21" t="s">
        <v>374</v>
      </c>
      <c r="F518" s="21" t="s">
        <v>359</v>
      </c>
      <c r="G518" s="27">
        <f>416.2-106</f>
        <v>310.2</v>
      </c>
      <c r="I518" s="142"/>
    </row>
    <row r="519" spans="1:9" ht="78.75">
      <c r="A519" s="33" t="s">
        <v>507</v>
      </c>
      <c r="B519" s="17">
        <v>906</v>
      </c>
      <c r="C519" s="21" t="s">
        <v>348</v>
      </c>
      <c r="D519" s="21" t="s">
        <v>202</v>
      </c>
      <c r="E519" s="21" t="s">
        <v>376</v>
      </c>
      <c r="F519" s="21"/>
      <c r="G519" s="27">
        <f t="shared" ref="G519" si="95">G520</f>
        <v>1696.8</v>
      </c>
    </row>
    <row r="520" spans="1:9" ht="47.25">
      <c r="A520" s="26" t="s">
        <v>356</v>
      </c>
      <c r="B520" s="17">
        <v>906</v>
      </c>
      <c r="C520" s="21" t="s">
        <v>348</v>
      </c>
      <c r="D520" s="21" t="s">
        <v>202</v>
      </c>
      <c r="E520" s="21" t="s">
        <v>376</v>
      </c>
      <c r="F520" s="21" t="s">
        <v>357</v>
      </c>
      <c r="G520" s="27">
        <f>G521</f>
        <v>1696.8</v>
      </c>
    </row>
    <row r="521" spans="1:9" ht="15.75">
      <c r="A521" s="26" t="s">
        <v>358</v>
      </c>
      <c r="B521" s="17">
        <v>906</v>
      </c>
      <c r="C521" s="21" t="s">
        <v>348</v>
      </c>
      <c r="D521" s="21" t="s">
        <v>202</v>
      </c>
      <c r="E521" s="21" t="s">
        <v>376</v>
      </c>
      <c r="F521" s="21" t="s">
        <v>359</v>
      </c>
      <c r="G521" s="27">
        <f>1900-203.2</f>
        <v>1696.8</v>
      </c>
      <c r="I521" s="142"/>
    </row>
    <row r="522" spans="1:9" ht="94.5">
      <c r="A522" s="33" t="s">
        <v>508</v>
      </c>
      <c r="B522" s="17">
        <v>906</v>
      </c>
      <c r="C522" s="21" t="s">
        <v>348</v>
      </c>
      <c r="D522" s="21" t="s">
        <v>202</v>
      </c>
      <c r="E522" s="21" t="s">
        <v>509</v>
      </c>
      <c r="F522" s="21"/>
      <c r="G522" s="27">
        <f>G523</f>
        <v>56320</v>
      </c>
    </row>
    <row r="523" spans="1:9" ht="47.25">
      <c r="A523" s="26" t="s">
        <v>356</v>
      </c>
      <c r="B523" s="17">
        <v>906</v>
      </c>
      <c r="C523" s="21" t="s">
        <v>348</v>
      </c>
      <c r="D523" s="21" t="s">
        <v>202</v>
      </c>
      <c r="E523" s="21" t="s">
        <v>509</v>
      </c>
      <c r="F523" s="21" t="s">
        <v>357</v>
      </c>
      <c r="G523" s="27">
        <f t="shared" ref="G523" si="96">G524</f>
        <v>56320</v>
      </c>
    </row>
    <row r="524" spans="1:9" ht="15.75">
      <c r="A524" s="26" t="s">
        <v>358</v>
      </c>
      <c r="B524" s="17">
        <v>906</v>
      </c>
      <c r="C524" s="21" t="s">
        <v>348</v>
      </c>
      <c r="D524" s="21" t="s">
        <v>202</v>
      </c>
      <c r="E524" s="21" t="s">
        <v>509</v>
      </c>
      <c r="F524" s="21" t="s">
        <v>359</v>
      </c>
      <c r="G524" s="28">
        <f>66162.2-7643.6-2198.6</f>
        <v>56320</v>
      </c>
      <c r="H524" s="133" t="s">
        <v>829</v>
      </c>
      <c r="I524" s="142"/>
    </row>
    <row r="525" spans="1:9" ht="110.25">
      <c r="A525" s="33" t="s">
        <v>377</v>
      </c>
      <c r="B525" s="17">
        <v>906</v>
      </c>
      <c r="C525" s="21" t="s">
        <v>348</v>
      </c>
      <c r="D525" s="21" t="s">
        <v>202</v>
      </c>
      <c r="E525" s="21" t="s">
        <v>378</v>
      </c>
      <c r="F525" s="21"/>
      <c r="G525" s="27">
        <f t="shared" ref="G525" si="97">G526</f>
        <v>2879</v>
      </c>
    </row>
    <row r="526" spans="1:9" ht="47.25">
      <c r="A526" s="26" t="s">
        <v>356</v>
      </c>
      <c r="B526" s="17">
        <v>906</v>
      </c>
      <c r="C526" s="21" t="s">
        <v>348</v>
      </c>
      <c r="D526" s="21" t="s">
        <v>202</v>
      </c>
      <c r="E526" s="21" t="s">
        <v>378</v>
      </c>
      <c r="F526" s="21" t="s">
        <v>357</v>
      </c>
      <c r="G526" s="27">
        <f>G527</f>
        <v>2879</v>
      </c>
    </row>
    <row r="527" spans="1:9" ht="15.75">
      <c r="A527" s="26" t="s">
        <v>358</v>
      </c>
      <c r="B527" s="17">
        <v>906</v>
      </c>
      <c r="C527" s="21" t="s">
        <v>348</v>
      </c>
      <c r="D527" s="21" t="s">
        <v>202</v>
      </c>
      <c r="E527" s="21" t="s">
        <v>378</v>
      </c>
      <c r="F527" s="21" t="s">
        <v>359</v>
      </c>
      <c r="G527" s="28">
        <f>2937.2-58.2</f>
        <v>2879</v>
      </c>
      <c r="I527" s="142"/>
    </row>
    <row r="528" spans="1:9" ht="157.5" hidden="1">
      <c r="A528" s="26" t="s">
        <v>510</v>
      </c>
      <c r="B528" s="17">
        <v>906</v>
      </c>
      <c r="C528" s="21" t="s">
        <v>348</v>
      </c>
      <c r="D528" s="21" t="s">
        <v>202</v>
      </c>
      <c r="E528" s="21" t="s">
        <v>511</v>
      </c>
      <c r="F528" s="21"/>
      <c r="G528" s="28">
        <f t="shared" ref="G528:G529" si="98">G529</f>
        <v>0</v>
      </c>
    </row>
    <row r="529" spans="1:9" ht="47.25" hidden="1">
      <c r="A529" s="26" t="s">
        <v>356</v>
      </c>
      <c r="B529" s="17">
        <v>906</v>
      </c>
      <c r="C529" s="21" t="s">
        <v>348</v>
      </c>
      <c r="D529" s="21" t="s">
        <v>202</v>
      </c>
      <c r="E529" s="21" t="s">
        <v>511</v>
      </c>
      <c r="F529" s="21" t="s">
        <v>357</v>
      </c>
      <c r="G529" s="28">
        <f t="shared" si="98"/>
        <v>0</v>
      </c>
    </row>
    <row r="530" spans="1:9" ht="15.75" hidden="1">
      <c r="A530" s="26" t="s">
        <v>358</v>
      </c>
      <c r="B530" s="17">
        <v>906</v>
      </c>
      <c r="C530" s="21" t="s">
        <v>348</v>
      </c>
      <c r="D530" s="21" t="s">
        <v>202</v>
      </c>
      <c r="E530" s="21" t="s">
        <v>511</v>
      </c>
      <c r="F530" s="21" t="s">
        <v>359</v>
      </c>
      <c r="G530" s="28">
        <f>276.5-276.5</f>
        <v>0</v>
      </c>
      <c r="I530" s="142"/>
    </row>
    <row r="531" spans="1:9" ht="15.75">
      <c r="A531" s="24" t="s">
        <v>512</v>
      </c>
      <c r="B531" s="20">
        <v>906</v>
      </c>
      <c r="C531" s="25" t="s">
        <v>348</v>
      </c>
      <c r="D531" s="25" t="s">
        <v>297</v>
      </c>
      <c r="E531" s="25"/>
      <c r="F531" s="25"/>
      <c r="G531" s="22">
        <f>G532+G565</f>
        <v>131327.5</v>
      </c>
    </row>
    <row r="532" spans="1:9" ht="47.25">
      <c r="A532" s="26" t="s">
        <v>513</v>
      </c>
      <c r="B532" s="17">
        <v>906</v>
      </c>
      <c r="C532" s="21" t="s">
        <v>348</v>
      </c>
      <c r="D532" s="21" t="s">
        <v>297</v>
      </c>
      <c r="E532" s="21" t="s">
        <v>493</v>
      </c>
      <c r="F532" s="21"/>
      <c r="G532" s="27">
        <f>G533+G537</f>
        <v>41469.699999999997</v>
      </c>
    </row>
    <row r="533" spans="1:9" ht="47.25">
      <c r="A533" s="26" t="s">
        <v>494</v>
      </c>
      <c r="B533" s="17">
        <v>906</v>
      </c>
      <c r="C533" s="21" t="s">
        <v>348</v>
      </c>
      <c r="D533" s="21" t="s">
        <v>297</v>
      </c>
      <c r="E533" s="21" t="s">
        <v>495</v>
      </c>
      <c r="F533" s="21"/>
      <c r="G533" s="27">
        <f>G534</f>
        <v>35023.699999999997</v>
      </c>
    </row>
    <row r="534" spans="1:9" ht="47.25">
      <c r="A534" s="26" t="s">
        <v>514</v>
      </c>
      <c r="B534" s="17">
        <v>906</v>
      </c>
      <c r="C534" s="21" t="s">
        <v>348</v>
      </c>
      <c r="D534" s="21" t="s">
        <v>297</v>
      </c>
      <c r="E534" s="21" t="s">
        <v>515</v>
      </c>
      <c r="F534" s="21"/>
      <c r="G534" s="27">
        <f t="shared" ref="G534" si="99">G535</f>
        <v>35023.699999999997</v>
      </c>
    </row>
    <row r="535" spans="1:9" ht="47.25">
      <c r="A535" s="26" t="s">
        <v>356</v>
      </c>
      <c r="B535" s="17">
        <v>906</v>
      </c>
      <c r="C535" s="21" t="s">
        <v>348</v>
      </c>
      <c r="D535" s="21" t="s">
        <v>297</v>
      </c>
      <c r="E535" s="21" t="s">
        <v>515</v>
      </c>
      <c r="F535" s="21" t="s">
        <v>357</v>
      </c>
      <c r="G535" s="27">
        <f>G536</f>
        <v>35023.699999999997</v>
      </c>
    </row>
    <row r="536" spans="1:9" ht="15.75">
      <c r="A536" s="26" t="s">
        <v>358</v>
      </c>
      <c r="B536" s="17">
        <v>906</v>
      </c>
      <c r="C536" s="21" t="s">
        <v>348</v>
      </c>
      <c r="D536" s="21" t="s">
        <v>297</v>
      </c>
      <c r="E536" s="21" t="s">
        <v>515</v>
      </c>
      <c r="F536" s="21" t="s">
        <v>359</v>
      </c>
      <c r="G536" s="28">
        <f>21817.5+13206.2</f>
        <v>35023.699999999997</v>
      </c>
      <c r="I536" s="142"/>
    </row>
    <row r="537" spans="1:9" ht="31.5">
      <c r="A537" s="26" t="s">
        <v>517</v>
      </c>
      <c r="B537" s="17">
        <v>906</v>
      </c>
      <c r="C537" s="21" t="s">
        <v>348</v>
      </c>
      <c r="D537" s="21" t="s">
        <v>297</v>
      </c>
      <c r="E537" s="21" t="s">
        <v>518</v>
      </c>
      <c r="F537" s="21"/>
      <c r="G537" s="27">
        <f>G543+G559+G556+G562+G553+G538+G544+G547+G550</f>
        <v>6446</v>
      </c>
    </row>
    <row r="538" spans="1:9" ht="63" hidden="1">
      <c r="A538" s="26" t="s">
        <v>519</v>
      </c>
      <c r="B538" s="17">
        <v>906</v>
      </c>
      <c r="C538" s="21" t="s">
        <v>348</v>
      </c>
      <c r="D538" s="21" t="s">
        <v>297</v>
      </c>
      <c r="E538" s="21" t="s">
        <v>520</v>
      </c>
      <c r="F538" s="21"/>
      <c r="G538" s="27">
        <f t="shared" ref="G538:G539" si="100">G539</f>
        <v>0</v>
      </c>
    </row>
    <row r="539" spans="1:9" ht="47.25" hidden="1">
      <c r="A539" s="26" t="s">
        <v>356</v>
      </c>
      <c r="B539" s="17">
        <v>906</v>
      </c>
      <c r="C539" s="21" t="s">
        <v>348</v>
      </c>
      <c r="D539" s="21" t="s">
        <v>297</v>
      </c>
      <c r="E539" s="21" t="s">
        <v>520</v>
      </c>
      <c r="F539" s="21" t="s">
        <v>357</v>
      </c>
      <c r="G539" s="27">
        <f t="shared" si="100"/>
        <v>0</v>
      </c>
    </row>
    <row r="540" spans="1:9" ht="15.75" hidden="1">
      <c r="A540" s="26" t="s">
        <v>358</v>
      </c>
      <c r="B540" s="17">
        <v>906</v>
      </c>
      <c r="C540" s="21" t="s">
        <v>348</v>
      </c>
      <c r="D540" s="21" t="s">
        <v>297</v>
      </c>
      <c r="E540" s="21" t="s">
        <v>520</v>
      </c>
      <c r="F540" s="21" t="s">
        <v>359</v>
      </c>
      <c r="G540" s="27">
        <v>0</v>
      </c>
    </row>
    <row r="541" spans="1:9" ht="48.75" hidden="1" customHeight="1">
      <c r="A541" s="26" t="s">
        <v>521</v>
      </c>
      <c r="B541" s="17">
        <v>906</v>
      </c>
      <c r="C541" s="21" t="s">
        <v>348</v>
      </c>
      <c r="D541" s="21" t="s">
        <v>297</v>
      </c>
      <c r="E541" s="21" t="s">
        <v>522</v>
      </c>
      <c r="F541" s="21"/>
      <c r="G541" s="27">
        <f t="shared" ref="G541:G542" si="101">G542</f>
        <v>0</v>
      </c>
    </row>
    <row r="542" spans="1:9" ht="47.25" hidden="1">
      <c r="A542" s="26" t="s">
        <v>356</v>
      </c>
      <c r="B542" s="17">
        <v>906</v>
      </c>
      <c r="C542" s="21" t="s">
        <v>348</v>
      </c>
      <c r="D542" s="21" t="s">
        <v>297</v>
      </c>
      <c r="E542" s="21" t="s">
        <v>522</v>
      </c>
      <c r="F542" s="21" t="s">
        <v>357</v>
      </c>
      <c r="G542" s="27">
        <f t="shared" si="101"/>
        <v>0</v>
      </c>
    </row>
    <row r="543" spans="1:9" ht="15.75" hidden="1">
      <c r="A543" s="26" t="s">
        <v>358</v>
      </c>
      <c r="B543" s="17">
        <v>906</v>
      </c>
      <c r="C543" s="21" t="s">
        <v>348</v>
      </c>
      <c r="D543" s="21" t="s">
        <v>297</v>
      </c>
      <c r="E543" s="21" t="s">
        <v>522</v>
      </c>
      <c r="F543" s="21" t="s">
        <v>359</v>
      </c>
      <c r="G543" s="27">
        <v>0</v>
      </c>
    </row>
    <row r="544" spans="1:9" ht="63">
      <c r="A544" s="26" t="s">
        <v>523</v>
      </c>
      <c r="B544" s="17">
        <v>906</v>
      </c>
      <c r="C544" s="21" t="s">
        <v>348</v>
      </c>
      <c r="D544" s="21" t="s">
        <v>297</v>
      </c>
      <c r="E544" s="21" t="s">
        <v>524</v>
      </c>
      <c r="F544" s="21"/>
      <c r="G544" s="27">
        <f>G545</f>
        <v>2690</v>
      </c>
    </row>
    <row r="545" spans="1:8" ht="47.25">
      <c r="A545" s="26" t="s">
        <v>356</v>
      </c>
      <c r="B545" s="17">
        <v>906</v>
      </c>
      <c r="C545" s="21" t="s">
        <v>348</v>
      </c>
      <c r="D545" s="21" t="s">
        <v>297</v>
      </c>
      <c r="E545" s="21" t="s">
        <v>524</v>
      </c>
      <c r="F545" s="21" t="s">
        <v>357</v>
      </c>
      <c r="G545" s="27">
        <f t="shared" ref="G545" si="102">G546</f>
        <v>2690</v>
      </c>
    </row>
    <row r="546" spans="1:8" ht="15.75">
      <c r="A546" s="26" t="s">
        <v>358</v>
      </c>
      <c r="B546" s="17">
        <v>906</v>
      </c>
      <c r="C546" s="21" t="s">
        <v>348</v>
      </c>
      <c r="D546" s="21" t="s">
        <v>297</v>
      </c>
      <c r="E546" s="21" t="s">
        <v>524</v>
      </c>
      <c r="F546" s="21" t="s">
        <v>359</v>
      </c>
      <c r="G546" s="28">
        <f>3010-320</f>
        <v>2690</v>
      </c>
    </row>
    <row r="547" spans="1:8" ht="63">
      <c r="A547" s="26" t="s">
        <v>525</v>
      </c>
      <c r="B547" s="17">
        <v>906</v>
      </c>
      <c r="C547" s="21" t="s">
        <v>348</v>
      </c>
      <c r="D547" s="21" t="s">
        <v>297</v>
      </c>
      <c r="E547" s="21" t="s">
        <v>526</v>
      </c>
      <c r="F547" s="21"/>
      <c r="G547" s="27">
        <f t="shared" ref="G547" si="103">G548</f>
        <v>320</v>
      </c>
    </row>
    <row r="548" spans="1:8" ht="47.25">
      <c r="A548" s="26" t="s">
        <v>356</v>
      </c>
      <c r="B548" s="17">
        <v>906</v>
      </c>
      <c r="C548" s="21" t="s">
        <v>348</v>
      </c>
      <c r="D548" s="21" t="s">
        <v>297</v>
      </c>
      <c r="E548" s="21" t="s">
        <v>526</v>
      </c>
      <c r="F548" s="21" t="s">
        <v>357</v>
      </c>
      <c r="G548" s="27">
        <f>G549</f>
        <v>320</v>
      </c>
    </row>
    <row r="549" spans="1:8" ht="15.75">
      <c r="A549" s="26" t="s">
        <v>358</v>
      </c>
      <c r="B549" s="17">
        <v>906</v>
      </c>
      <c r="C549" s="21" t="s">
        <v>348</v>
      </c>
      <c r="D549" s="21" t="s">
        <v>297</v>
      </c>
      <c r="E549" s="21" t="s">
        <v>526</v>
      </c>
      <c r="F549" s="21" t="s">
        <v>359</v>
      </c>
      <c r="G549" s="27">
        <v>320</v>
      </c>
    </row>
    <row r="550" spans="1:8" ht="47.25" hidden="1">
      <c r="A550" s="26" t="s">
        <v>527</v>
      </c>
      <c r="B550" s="17">
        <v>906</v>
      </c>
      <c r="C550" s="21" t="s">
        <v>348</v>
      </c>
      <c r="D550" s="21" t="s">
        <v>297</v>
      </c>
      <c r="E550" s="21" t="s">
        <v>528</v>
      </c>
      <c r="F550" s="21"/>
      <c r="G550" s="27">
        <f t="shared" ref="G550:G551" si="104">G551</f>
        <v>0</v>
      </c>
    </row>
    <row r="551" spans="1:8" ht="47.25" hidden="1">
      <c r="A551" s="26" t="s">
        <v>356</v>
      </c>
      <c r="B551" s="17">
        <v>906</v>
      </c>
      <c r="C551" s="21" t="s">
        <v>348</v>
      </c>
      <c r="D551" s="21" t="s">
        <v>297</v>
      </c>
      <c r="E551" s="21" t="s">
        <v>528</v>
      </c>
      <c r="F551" s="21" t="s">
        <v>357</v>
      </c>
      <c r="G551" s="27">
        <f t="shared" si="104"/>
        <v>0</v>
      </c>
    </row>
    <row r="552" spans="1:8" ht="15.75" hidden="1">
      <c r="A552" s="26" t="s">
        <v>358</v>
      </c>
      <c r="B552" s="17">
        <v>906</v>
      </c>
      <c r="C552" s="21" t="s">
        <v>348</v>
      </c>
      <c r="D552" s="21" t="s">
        <v>297</v>
      </c>
      <c r="E552" s="21" t="s">
        <v>528</v>
      </c>
      <c r="F552" s="21" t="s">
        <v>359</v>
      </c>
      <c r="G552" s="27">
        <v>0</v>
      </c>
    </row>
    <row r="553" spans="1:8" ht="47.25">
      <c r="A553" s="26" t="s">
        <v>362</v>
      </c>
      <c r="B553" s="17">
        <v>906</v>
      </c>
      <c r="C553" s="21" t="s">
        <v>348</v>
      </c>
      <c r="D553" s="21" t="s">
        <v>297</v>
      </c>
      <c r="E553" s="21" t="s">
        <v>529</v>
      </c>
      <c r="F553" s="21"/>
      <c r="G553" s="27">
        <f t="shared" ref="G553:G554" si="105">G554</f>
        <v>3309</v>
      </c>
    </row>
    <row r="554" spans="1:8" ht="47.25">
      <c r="A554" s="26" t="s">
        <v>356</v>
      </c>
      <c r="B554" s="17">
        <v>906</v>
      </c>
      <c r="C554" s="21" t="s">
        <v>348</v>
      </c>
      <c r="D554" s="21" t="s">
        <v>297</v>
      </c>
      <c r="E554" s="21" t="s">
        <v>529</v>
      </c>
      <c r="F554" s="21" t="s">
        <v>357</v>
      </c>
      <c r="G554" s="27">
        <f t="shared" si="105"/>
        <v>3309</v>
      </c>
    </row>
    <row r="555" spans="1:8" ht="15.75">
      <c r="A555" s="26" t="s">
        <v>358</v>
      </c>
      <c r="B555" s="17">
        <v>906</v>
      </c>
      <c r="C555" s="21" t="s">
        <v>348</v>
      </c>
      <c r="D555" s="21" t="s">
        <v>297</v>
      </c>
      <c r="E555" s="21" t="s">
        <v>529</v>
      </c>
      <c r="F555" s="21" t="s">
        <v>359</v>
      </c>
      <c r="G555" s="27">
        <f>341+2968</f>
        <v>3309</v>
      </c>
      <c r="H555" s="147" t="s">
        <v>911</v>
      </c>
    </row>
    <row r="556" spans="1:8" ht="31.5" hidden="1">
      <c r="A556" s="26" t="s">
        <v>364</v>
      </c>
      <c r="B556" s="17">
        <v>906</v>
      </c>
      <c r="C556" s="21" t="s">
        <v>348</v>
      </c>
      <c r="D556" s="21" t="s">
        <v>297</v>
      </c>
      <c r="E556" s="21" t="s">
        <v>530</v>
      </c>
      <c r="F556" s="21"/>
      <c r="G556" s="27">
        <f t="shared" ref="G556:G557" si="106">G557</f>
        <v>0</v>
      </c>
    </row>
    <row r="557" spans="1:8" ht="47.25" hidden="1">
      <c r="A557" s="26" t="s">
        <v>356</v>
      </c>
      <c r="B557" s="17">
        <v>906</v>
      </c>
      <c r="C557" s="21" t="s">
        <v>348</v>
      </c>
      <c r="D557" s="21" t="s">
        <v>297</v>
      </c>
      <c r="E557" s="21" t="s">
        <v>530</v>
      </c>
      <c r="F557" s="21" t="s">
        <v>357</v>
      </c>
      <c r="G557" s="27">
        <f t="shared" si="106"/>
        <v>0</v>
      </c>
    </row>
    <row r="558" spans="1:8" ht="15.75" hidden="1">
      <c r="A558" s="26" t="s">
        <v>358</v>
      </c>
      <c r="B558" s="17">
        <v>906</v>
      </c>
      <c r="C558" s="21" t="s">
        <v>348</v>
      </c>
      <c r="D558" s="21" t="s">
        <v>297</v>
      </c>
      <c r="E558" s="21" t="s">
        <v>530</v>
      </c>
      <c r="F558" s="21" t="s">
        <v>359</v>
      </c>
      <c r="G558" s="27">
        <v>0</v>
      </c>
    </row>
    <row r="559" spans="1:8" ht="47.25">
      <c r="A559" s="26" t="s">
        <v>366</v>
      </c>
      <c r="B559" s="17">
        <v>906</v>
      </c>
      <c r="C559" s="21" t="s">
        <v>348</v>
      </c>
      <c r="D559" s="21" t="s">
        <v>297</v>
      </c>
      <c r="E559" s="21" t="s">
        <v>531</v>
      </c>
      <c r="F559" s="21"/>
      <c r="G559" s="27">
        <f>G560</f>
        <v>127</v>
      </c>
    </row>
    <row r="560" spans="1:8" ht="47.25">
      <c r="A560" s="26" t="s">
        <v>356</v>
      </c>
      <c r="B560" s="17">
        <v>906</v>
      </c>
      <c r="C560" s="21" t="s">
        <v>348</v>
      </c>
      <c r="D560" s="21" t="s">
        <v>297</v>
      </c>
      <c r="E560" s="21" t="s">
        <v>531</v>
      </c>
      <c r="F560" s="21" t="s">
        <v>357</v>
      </c>
      <c r="G560" s="27">
        <f t="shared" ref="G560" si="107">G561</f>
        <v>127</v>
      </c>
    </row>
    <row r="561" spans="1:9" ht="15.75">
      <c r="A561" s="26" t="s">
        <v>358</v>
      </c>
      <c r="B561" s="17">
        <v>906</v>
      </c>
      <c r="C561" s="21" t="s">
        <v>348</v>
      </c>
      <c r="D561" s="21" t="s">
        <v>297</v>
      </c>
      <c r="E561" s="21" t="s">
        <v>531</v>
      </c>
      <c r="F561" s="21" t="s">
        <v>359</v>
      </c>
      <c r="G561" s="27">
        <v>127</v>
      </c>
    </row>
    <row r="562" spans="1:9" ht="31.5" hidden="1">
      <c r="A562" s="26" t="s">
        <v>368</v>
      </c>
      <c r="B562" s="17">
        <v>906</v>
      </c>
      <c r="C562" s="21" t="s">
        <v>348</v>
      </c>
      <c r="D562" s="21" t="s">
        <v>297</v>
      </c>
      <c r="E562" s="21" t="s">
        <v>532</v>
      </c>
      <c r="F562" s="21"/>
      <c r="G562" s="27">
        <f t="shared" ref="G562:G563" si="108">G563</f>
        <v>0</v>
      </c>
    </row>
    <row r="563" spans="1:9" ht="47.25" hidden="1">
      <c r="A563" s="26" t="s">
        <v>356</v>
      </c>
      <c r="B563" s="17">
        <v>906</v>
      </c>
      <c r="C563" s="21" t="s">
        <v>348</v>
      </c>
      <c r="D563" s="21" t="s">
        <v>297</v>
      </c>
      <c r="E563" s="21" t="s">
        <v>532</v>
      </c>
      <c r="F563" s="21" t="s">
        <v>357</v>
      </c>
      <c r="G563" s="27">
        <f t="shared" si="108"/>
        <v>0</v>
      </c>
    </row>
    <row r="564" spans="1:9" ht="15.75" hidden="1">
      <c r="A564" s="26" t="s">
        <v>358</v>
      </c>
      <c r="B564" s="17">
        <v>906</v>
      </c>
      <c r="C564" s="21" t="s">
        <v>348</v>
      </c>
      <c r="D564" s="21" t="s">
        <v>297</v>
      </c>
      <c r="E564" s="21" t="s">
        <v>532</v>
      </c>
      <c r="F564" s="21" t="s">
        <v>359</v>
      </c>
      <c r="G564" s="27">
        <v>0</v>
      </c>
    </row>
    <row r="565" spans="1:9" ht="15.75">
      <c r="A565" s="26" t="s">
        <v>205</v>
      </c>
      <c r="B565" s="17">
        <v>906</v>
      </c>
      <c r="C565" s="21" t="s">
        <v>348</v>
      </c>
      <c r="D565" s="21" t="s">
        <v>297</v>
      </c>
      <c r="E565" s="21" t="s">
        <v>206</v>
      </c>
      <c r="F565" s="21"/>
      <c r="G565" s="27">
        <f t="shared" ref="G565" si="109">G566</f>
        <v>89857.8</v>
      </c>
    </row>
    <row r="566" spans="1:9" ht="31.5">
      <c r="A566" s="26" t="s">
        <v>269</v>
      </c>
      <c r="B566" s="17">
        <v>906</v>
      </c>
      <c r="C566" s="21" t="s">
        <v>348</v>
      </c>
      <c r="D566" s="21" t="s">
        <v>297</v>
      </c>
      <c r="E566" s="21" t="s">
        <v>270</v>
      </c>
      <c r="F566" s="21"/>
      <c r="G566" s="27">
        <f>G573+G576+G582+G585+G588+G591+G567+G570+G594+G579</f>
        <v>89857.8</v>
      </c>
    </row>
    <row r="567" spans="1:9" ht="47.25" hidden="1">
      <c r="A567" s="26" t="s">
        <v>537</v>
      </c>
      <c r="B567" s="17">
        <v>906</v>
      </c>
      <c r="C567" s="21" t="s">
        <v>348</v>
      </c>
      <c r="D567" s="21" t="s">
        <v>297</v>
      </c>
      <c r="E567" s="21" t="s">
        <v>538</v>
      </c>
      <c r="F567" s="21"/>
      <c r="G567" s="27">
        <f t="shared" ref="G567:G568" si="110">G568</f>
        <v>0</v>
      </c>
    </row>
    <row r="568" spans="1:9" ht="47.25" hidden="1">
      <c r="A568" s="26" t="s">
        <v>356</v>
      </c>
      <c r="B568" s="17">
        <v>906</v>
      </c>
      <c r="C568" s="21" t="s">
        <v>348</v>
      </c>
      <c r="D568" s="21" t="s">
        <v>297</v>
      </c>
      <c r="E568" s="21" t="s">
        <v>538</v>
      </c>
      <c r="F568" s="21" t="s">
        <v>357</v>
      </c>
      <c r="G568" s="27">
        <f t="shared" si="110"/>
        <v>0</v>
      </c>
    </row>
    <row r="569" spans="1:9" ht="15.75" hidden="1">
      <c r="A569" s="26" t="s">
        <v>358</v>
      </c>
      <c r="B569" s="17">
        <v>906</v>
      </c>
      <c r="C569" s="21" t="s">
        <v>348</v>
      </c>
      <c r="D569" s="21" t="s">
        <v>297</v>
      </c>
      <c r="E569" s="21" t="s">
        <v>538</v>
      </c>
      <c r="F569" s="21" t="s">
        <v>359</v>
      </c>
      <c r="G569" s="27">
        <v>0</v>
      </c>
    </row>
    <row r="570" spans="1:9" ht="15.75" hidden="1">
      <c r="A570" s="26" t="s">
        <v>539</v>
      </c>
      <c r="B570" s="17">
        <v>906</v>
      </c>
      <c r="C570" s="21" t="s">
        <v>348</v>
      </c>
      <c r="D570" s="21" t="s">
        <v>297</v>
      </c>
      <c r="E570" s="21" t="s">
        <v>540</v>
      </c>
      <c r="F570" s="21"/>
      <c r="G570" s="27">
        <f t="shared" ref="G570:G571" si="111">G571</f>
        <v>0</v>
      </c>
    </row>
    <row r="571" spans="1:9" ht="47.25" hidden="1">
      <c r="A571" s="26" t="s">
        <v>356</v>
      </c>
      <c r="B571" s="17">
        <v>906</v>
      </c>
      <c r="C571" s="21" t="s">
        <v>348</v>
      </c>
      <c r="D571" s="21" t="s">
        <v>297</v>
      </c>
      <c r="E571" s="21" t="s">
        <v>540</v>
      </c>
      <c r="F571" s="21" t="s">
        <v>357</v>
      </c>
      <c r="G571" s="27">
        <f t="shared" si="111"/>
        <v>0</v>
      </c>
    </row>
    <row r="572" spans="1:9" ht="15.75" hidden="1">
      <c r="A572" s="26" t="s">
        <v>358</v>
      </c>
      <c r="B572" s="17">
        <v>906</v>
      </c>
      <c r="C572" s="21" t="s">
        <v>348</v>
      </c>
      <c r="D572" s="21" t="s">
        <v>297</v>
      </c>
      <c r="E572" s="21" t="s">
        <v>540</v>
      </c>
      <c r="F572" s="21" t="s">
        <v>359</v>
      </c>
      <c r="G572" s="28">
        <v>0</v>
      </c>
    </row>
    <row r="573" spans="1:9" ht="31.5" hidden="1">
      <c r="A573" s="26" t="s">
        <v>541</v>
      </c>
      <c r="B573" s="17">
        <v>906</v>
      </c>
      <c r="C573" s="21" t="s">
        <v>348</v>
      </c>
      <c r="D573" s="21" t="s">
        <v>297</v>
      </c>
      <c r="E573" s="21" t="s">
        <v>542</v>
      </c>
      <c r="F573" s="21"/>
      <c r="G573" s="27">
        <f t="shared" ref="G573:G574" si="112">G574</f>
        <v>0</v>
      </c>
    </row>
    <row r="574" spans="1:9" ht="47.25" hidden="1">
      <c r="A574" s="26" t="s">
        <v>356</v>
      </c>
      <c r="B574" s="17">
        <v>906</v>
      </c>
      <c r="C574" s="21" t="s">
        <v>348</v>
      </c>
      <c r="D574" s="21" t="s">
        <v>297</v>
      </c>
      <c r="E574" s="21" t="s">
        <v>542</v>
      </c>
      <c r="F574" s="21" t="s">
        <v>357</v>
      </c>
      <c r="G574" s="27">
        <f t="shared" si="112"/>
        <v>0</v>
      </c>
    </row>
    <row r="575" spans="1:9" ht="15.75" hidden="1">
      <c r="A575" s="26" t="s">
        <v>358</v>
      </c>
      <c r="B575" s="17">
        <v>906</v>
      </c>
      <c r="C575" s="21" t="s">
        <v>348</v>
      </c>
      <c r="D575" s="21" t="s">
        <v>297</v>
      </c>
      <c r="E575" s="21" t="s">
        <v>542</v>
      </c>
      <c r="F575" s="21" t="s">
        <v>359</v>
      </c>
      <c r="G575" s="27">
        <f>157.3-157.3</f>
        <v>0</v>
      </c>
      <c r="I575" s="142"/>
    </row>
    <row r="576" spans="1:9" ht="31.5">
      <c r="A576" s="26" t="s">
        <v>543</v>
      </c>
      <c r="B576" s="17">
        <v>906</v>
      </c>
      <c r="C576" s="21" t="s">
        <v>348</v>
      </c>
      <c r="D576" s="21" t="s">
        <v>297</v>
      </c>
      <c r="E576" s="21" t="s">
        <v>544</v>
      </c>
      <c r="F576" s="21"/>
      <c r="G576" s="27">
        <f t="shared" ref="G576" si="113">G577</f>
        <v>1293.5999999999999</v>
      </c>
    </row>
    <row r="577" spans="1:12" ht="47.25">
      <c r="A577" s="26" t="s">
        <v>356</v>
      </c>
      <c r="B577" s="17">
        <v>906</v>
      </c>
      <c r="C577" s="21" t="s">
        <v>348</v>
      </c>
      <c r="D577" s="21" t="s">
        <v>297</v>
      </c>
      <c r="E577" s="21" t="s">
        <v>544</v>
      </c>
      <c r="F577" s="21" t="s">
        <v>357</v>
      </c>
      <c r="G577" s="27">
        <f>G578</f>
        <v>1293.5999999999999</v>
      </c>
      <c r="L577" s="143"/>
    </row>
    <row r="578" spans="1:12" ht="15.75">
      <c r="A578" s="26" t="s">
        <v>358</v>
      </c>
      <c r="B578" s="17">
        <v>906</v>
      </c>
      <c r="C578" s="21" t="s">
        <v>348</v>
      </c>
      <c r="D578" s="21" t="s">
        <v>297</v>
      </c>
      <c r="E578" s="21" t="s">
        <v>544</v>
      </c>
      <c r="F578" s="21" t="s">
        <v>359</v>
      </c>
      <c r="G578" s="28">
        <f>1572.5-278.9</f>
        <v>1293.5999999999999</v>
      </c>
      <c r="I578" s="142"/>
    </row>
    <row r="579" spans="1:12" ht="47.25">
      <c r="A579" s="26" t="s">
        <v>545</v>
      </c>
      <c r="B579" s="17">
        <v>906</v>
      </c>
      <c r="C579" s="21" t="s">
        <v>348</v>
      </c>
      <c r="D579" s="21" t="s">
        <v>297</v>
      </c>
      <c r="E579" s="21" t="s">
        <v>546</v>
      </c>
      <c r="F579" s="21"/>
      <c r="G579" s="28">
        <f>G580</f>
        <v>488.7</v>
      </c>
    </row>
    <row r="580" spans="1:12" ht="47.25">
      <c r="A580" s="26" t="s">
        <v>356</v>
      </c>
      <c r="B580" s="17">
        <v>906</v>
      </c>
      <c r="C580" s="21" t="s">
        <v>348</v>
      </c>
      <c r="D580" s="21" t="s">
        <v>297</v>
      </c>
      <c r="E580" s="21" t="s">
        <v>546</v>
      </c>
      <c r="F580" s="21" t="s">
        <v>357</v>
      </c>
      <c r="G580" s="28">
        <f t="shared" ref="G580" si="114">G581</f>
        <v>488.7</v>
      </c>
    </row>
    <row r="581" spans="1:12" ht="15.75">
      <c r="A581" s="26" t="s">
        <v>358</v>
      </c>
      <c r="B581" s="17">
        <v>906</v>
      </c>
      <c r="C581" s="21" t="s">
        <v>348</v>
      </c>
      <c r="D581" s="21" t="s">
        <v>297</v>
      </c>
      <c r="E581" s="21" t="s">
        <v>546</v>
      </c>
      <c r="F581" s="21" t="s">
        <v>359</v>
      </c>
      <c r="G581" s="28">
        <f>733.5-244.8</f>
        <v>488.7</v>
      </c>
      <c r="I581" s="142"/>
    </row>
    <row r="582" spans="1:12" ht="94.5">
      <c r="A582" s="33" t="s">
        <v>547</v>
      </c>
      <c r="B582" s="17">
        <v>906</v>
      </c>
      <c r="C582" s="21" t="s">
        <v>348</v>
      </c>
      <c r="D582" s="21" t="s">
        <v>297</v>
      </c>
      <c r="E582" s="21" t="s">
        <v>548</v>
      </c>
      <c r="F582" s="21"/>
      <c r="G582" s="27">
        <f t="shared" ref="G582" si="115">G583</f>
        <v>79753.600000000006</v>
      </c>
    </row>
    <row r="583" spans="1:12" ht="47.25">
      <c r="A583" s="26" t="s">
        <v>356</v>
      </c>
      <c r="B583" s="17">
        <v>906</v>
      </c>
      <c r="C583" s="21" t="s">
        <v>348</v>
      </c>
      <c r="D583" s="21" t="s">
        <v>297</v>
      </c>
      <c r="E583" s="21" t="s">
        <v>548</v>
      </c>
      <c r="F583" s="21" t="s">
        <v>357</v>
      </c>
      <c r="G583" s="27">
        <f>G584</f>
        <v>79753.600000000006</v>
      </c>
    </row>
    <row r="584" spans="1:12" ht="15.75">
      <c r="A584" s="26" t="s">
        <v>358</v>
      </c>
      <c r="B584" s="17">
        <v>906</v>
      </c>
      <c r="C584" s="21" t="s">
        <v>348</v>
      </c>
      <c r="D584" s="21" t="s">
        <v>297</v>
      </c>
      <c r="E584" s="21" t="s">
        <v>548</v>
      </c>
      <c r="F584" s="21" t="s">
        <v>359</v>
      </c>
      <c r="G584" s="28">
        <f>93568.6-13815</f>
        <v>79753.600000000006</v>
      </c>
      <c r="I584" s="142"/>
    </row>
    <row r="585" spans="1:12" ht="63">
      <c r="A585" s="33" t="s">
        <v>373</v>
      </c>
      <c r="B585" s="17">
        <v>906</v>
      </c>
      <c r="C585" s="21" t="s">
        <v>348</v>
      </c>
      <c r="D585" s="21" t="s">
        <v>297</v>
      </c>
      <c r="E585" s="21" t="s">
        <v>374</v>
      </c>
      <c r="F585" s="21"/>
      <c r="G585" s="27">
        <f>G586</f>
        <v>910.90000000000009</v>
      </c>
    </row>
    <row r="586" spans="1:12" ht="47.25">
      <c r="A586" s="26" t="s">
        <v>356</v>
      </c>
      <c r="B586" s="17">
        <v>906</v>
      </c>
      <c r="C586" s="21" t="s">
        <v>348</v>
      </c>
      <c r="D586" s="21" t="s">
        <v>297</v>
      </c>
      <c r="E586" s="21" t="s">
        <v>374</v>
      </c>
      <c r="F586" s="21" t="s">
        <v>357</v>
      </c>
      <c r="G586" s="27">
        <f t="shared" ref="G586" si="116">G587</f>
        <v>910.90000000000009</v>
      </c>
    </row>
    <row r="587" spans="1:12" ht="15.75">
      <c r="A587" s="26" t="s">
        <v>358</v>
      </c>
      <c r="B587" s="17">
        <v>906</v>
      </c>
      <c r="C587" s="21" t="s">
        <v>348</v>
      </c>
      <c r="D587" s="21" t="s">
        <v>297</v>
      </c>
      <c r="E587" s="21" t="s">
        <v>374</v>
      </c>
      <c r="F587" s="21" t="s">
        <v>359</v>
      </c>
      <c r="G587" s="28">
        <f>1101.7-190.8</f>
        <v>910.90000000000009</v>
      </c>
      <c r="I587" s="142"/>
    </row>
    <row r="588" spans="1:12" ht="78.75">
      <c r="A588" s="33" t="s">
        <v>375</v>
      </c>
      <c r="B588" s="17">
        <v>906</v>
      </c>
      <c r="C588" s="21" t="s">
        <v>348</v>
      </c>
      <c r="D588" s="21" t="s">
        <v>297</v>
      </c>
      <c r="E588" s="21" t="s">
        <v>376</v>
      </c>
      <c r="F588" s="21"/>
      <c r="G588" s="27">
        <f>G589</f>
        <v>2155.5</v>
      </c>
    </row>
    <row r="589" spans="1:12" ht="47.25">
      <c r="A589" s="26" t="s">
        <v>356</v>
      </c>
      <c r="B589" s="17">
        <v>906</v>
      </c>
      <c r="C589" s="21" t="s">
        <v>348</v>
      </c>
      <c r="D589" s="21" t="s">
        <v>297</v>
      </c>
      <c r="E589" s="21" t="s">
        <v>376</v>
      </c>
      <c r="F589" s="21" t="s">
        <v>357</v>
      </c>
      <c r="G589" s="27">
        <f t="shared" ref="G589" si="117">G590</f>
        <v>2155.5</v>
      </c>
    </row>
    <row r="590" spans="1:12" ht="15.75">
      <c r="A590" s="26" t="s">
        <v>358</v>
      </c>
      <c r="B590" s="17">
        <v>906</v>
      </c>
      <c r="C590" s="21" t="s">
        <v>348</v>
      </c>
      <c r="D590" s="21" t="s">
        <v>297</v>
      </c>
      <c r="E590" s="21" t="s">
        <v>376</v>
      </c>
      <c r="F590" s="21" t="s">
        <v>359</v>
      </c>
      <c r="G590" s="28">
        <f>2823.2-667.7</f>
        <v>2155.5</v>
      </c>
      <c r="I590" s="142"/>
    </row>
    <row r="591" spans="1:12" ht="47.25">
      <c r="A591" s="33" t="s">
        <v>549</v>
      </c>
      <c r="B591" s="17">
        <v>906</v>
      </c>
      <c r="C591" s="21" t="s">
        <v>348</v>
      </c>
      <c r="D591" s="21" t="s">
        <v>297</v>
      </c>
      <c r="E591" s="21" t="s">
        <v>550</v>
      </c>
      <c r="F591" s="21"/>
      <c r="G591" s="27">
        <f t="shared" ref="G591" si="118">G592</f>
        <v>886.5</v>
      </c>
    </row>
    <row r="592" spans="1:12" ht="47.25">
      <c r="A592" s="26" t="s">
        <v>356</v>
      </c>
      <c r="B592" s="17">
        <v>906</v>
      </c>
      <c r="C592" s="21" t="s">
        <v>348</v>
      </c>
      <c r="D592" s="21" t="s">
        <v>297</v>
      </c>
      <c r="E592" s="21" t="s">
        <v>550</v>
      </c>
      <c r="F592" s="21" t="s">
        <v>357</v>
      </c>
      <c r="G592" s="27">
        <f>G593</f>
        <v>886.5</v>
      </c>
    </row>
    <row r="593" spans="1:9" ht="15.75">
      <c r="A593" s="26" t="s">
        <v>358</v>
      </c>
      <c r="B593" s="17">
        <v>906</v>
      </c>
      <c r="C593" s="21" t="s">
        <v>348</v>
      </c>
      <c r="D593" s="21" t="s">
        <v>297</v>
      </c>
      <c r="E593" s="21" t="s">
        <v>550</v>
      </c>
      <c r="F593" s="21" t="s">
        <v>359</v>
      </c>
      <c r="G593" s="28">
        <f>998.4-111.9</f>
        <v>886.5</v>
      </c>
      <c r="I593" s="142"/>
    </row>
    <row r="594" spans="1:9" ht="110.25">
      <c r="A594" s="33" t="s">
        <v>551</v>
      </c>
      <c r="B594" s="17">
        <v>906</v>
      </c>
      <c r="C594" s="21" t="s">
        <v>348</v>
      </c>
      <c r="D594" s="21" t="s">
        <v>297</v>
      </c>
      <c r="E594" s="21" t="s">
        <v>378</v>
      </c>
      <c r="F594" s="21"/>
      <c r="G594" s="27">
        <f>G595</f>
        <v>4369</v>
      </c>
    </row>
    <row r="595" spans="1:9" ht="47.25">
      <c r="A595" s="26" t="s">
        <v>356</v>
      </c>
      <c r="B595" s="17">
        <v>906</v>
      </c>
      <c r="C595" s="21" t="s">
        <v>348</v>
      </c>
      <c r="D595" s="21" t="s">
        <v>297</v>
      </c>
      <c r="E595" s="21" t="s">
        <v>378</v>
      </c>
      <c r="F595" s="21" t="s">
        <v>357</v>
      </c>
      <c r="G595" s="27">
        <f t="shared" ref="G595" si="119">G596</f>
        <v>4369</v>
      </c>
    </row>
    <row r="596" spans="1:9" ht="15.75">
      <c r="A596" s="26" t="s">
        <v>358</v>
      </c>
      <c r="B596" s="17">
        <v>906</v>
      </c>
      <c r="C596" s="21" t="s">
        <v>348</v>
      </c>
      <c r="D596" s="21" t="s">
        <v>297</v>
      </c>
      <c r="E596" s="21" t="s">
        <v>378</v>
      </c>
      <c r="F596" s="21" t="s">
        <v>359</v>
      </c>
      <c r="G596" s="28">
        <f>5441.9-1072.9</f>
        <v>4369</v>
      </c>
      <c r="I596" s="142"/>
    </row>
    <row r="597" spans="1:9" ht="15.75">
      <c r="A597" s="24" t="s">
        <v>349</v>
      </c>
      <c r="B597" s="20">
        <v>906</v>
      </c>
      <c r="C597" s="25" t="s">
        <v>348</v>
      </c>
      <c r="D597" s="25" t="s">
        <v>299</v>
      </c>
      <c r="E597" s="25"/>
      <c r="F597" s="25"/>
      <c r="G597" s="47">
        <f>G598+G607</f>
        <v>22982.100000000002</v>
      </c>
      <c r="I597" s="142"/>
    </row>
    <row r="598" spans="1:9" ht="47.25">
      <c r="A598" s="26" t="s">
        <v>513</v>
      </c>
      <c r="B598" s="17">
        <v>906</v>
      </c>
      <c r="C598" s="21" t="s">
        <v>348</v>
      </c>
      <c r="D598" s="21" t="s">
        <v>299</v>
      </c>
      <c r="E598" s="21" t="s">
        <v>493</v>
      </c>
      <c r="F598" s="21"/>
      <c r="G598" s="28">
        <f>G599+G605</f>
        <v>21399.9</v>
      </c>
      <c r="I598" s="142"/>
    </row>
    <row r="599" spans="1:9" ht="47.25">
      <c r="A599" s="26" t="s">
        <v>494</v>
      </c>
      <c r="B599" s="17">
        <v>906</v>
      </c>
      <c r="C599" s="21" t="s">
        <v>348</v>
      </c>
      <c r="D599" s="21" t="s">
        <v>299</v>
      </c>
      <c r="E599" s="21" t="s">
        <v>495</v>
      </c>
      <c r="F599" s="21"/>
      <c r="G599" s="28">
        <f>G600</f>
        <v>21044</v>
      </c>
      <c r="I599" s="142"/>
    </row>
    <row r="600" spans="1:9" ht="47.25">
      <c r="A600" s="26" t="s">
        <v>354</v>
      </c>
      <c r="B600" s="17">
        <v>906</v>
      </c>
      <c r="C600" s="21" t="s">
        <v>348</v>
      </c>
      <c r="D600" s="21" t="s">
        <v>299</v>
      </c>
      <c r="E600" s="21" t="s">
        <v>516</v>
      </c>
      <c r="F600" s="21"/>
      <c r="G600" s="28">
        <f>G601</f>
        <v>21044</v>
      </c>
      <c r="I600" s="142"/>
    </row>
    <row r="601" spans="1:9" ht="47.25">
      <c r="A601" s="26" t="s">
        <v>356</v>
      </c>
      <c r="B601" s="17">
        <v>906</v>
      </c>
      <c r="C601" s="21" t="s">
        <v>348</v>
      </c>
      <c r="D601" s="21" t="s">
        <v>299</v>
      </c>
      <c r="E601" s="21" t="s">
        <v>516</v>
      </c>
      <c r="F601" s="21" t="s">
        <v>357</v>
      </c>
      <c r="G601" s="28">
        <f>G602</f>
        <v>21044</v>
      </c>
      <c r="I601" s="142"/>
    </row>
    <row r="602" spans="1:9" ht="15.75">
      <c r="A602" s="26" t="s">
        <v>358</v>
      </c>
      <c r="B602" s="17">
        <v>906</v>
      </c>
      <c r="C602" s="21" t="s">
        <v>348</v>
      </c>
      <c r="D602" s="21" t="s">
        <v>299</v>
      </c>
      <c r="E602" s="21" t="s">
        <v>516</v>
      </c>
      <c r="F602" s="21" t="s">
        <v>359</v>
      </c>
      <c r="G602" s="28">
        <v>21044</v>
      </c>
      <c r="I602" s="142"/>
    </row>
    <row r="603" spans="1:9" ht="47.25">
      <c r="A603" s="33" t="s">
        <v>894</v>
      </c>
      <c r="B603" s="17">
        <v>906</v>
      </c>
      <c r="C603" s="21" t="s">
        <v>348</v>
      </c>
      <c r="D603" s="21" t="s">
        <v>299</v>
      </c>
      <c r="E603" s="21" t="s">
        <v>534</v>
      </c>
      <c r="F603" s="21"/>
      <c r="G603" s="28">
        <f>G604</f>
        <v>355.9</v>
      </c>
      <c r="I603" s="142"/>
    </row>
    <row r="604" spans="1:9" ht="31.5">
      <c r="A604" s="48" t="s">
        <v>895</v>
      </c>
      <c r="B604" s="17">
        <v>906</v>
      </c>
      <c r="C604" s="21" t="s">
        <v>348</v>
      </c>
      <c r="D604" s="21" t="s">
        <v>299</v>
      </c>
      <c r="E604" s="21" t="s">
        <v>896</v>
      </c>
      <c r="F604" s="21"/>
      <c r="G604" s="28">
        <f>G605</f>
        <v>355.9</v>
      </c>
      <c r="I604" s="142"/>
    </row>
    <row r="605" spans="1:9" ht="47.25">
      <c r="A605" s="33" t="s">
        <v>356</v>
      </c>
      <c r="B605" s="17">
        <v>906</v>
      </c>
      <c r="C605" s="21" t="s">
        <v>348</v>
      </c>
      <c r="D605" s="21" t="s">
        <v>299</v>
      </c>
      <c r="E605" s="21" t="s">
        <v>896</v>
      </c>
      <c r="F605" s="21" t="s">
        <v>357</v>
      </c>
      <c r="G605" s="28">
        <f>G606</f>
        <v>355.9</v>
      </c>
      <c r="H605" s="133" t="s">
        <v>897</v>
      </c>
      <c r="I605" s="142"/>
    </row>
    <row r="606" spans="1:9" ht="15.75">
      <c r="A606" s="33" t="s">
        <v>358</v>
      </c>
      <c r="B606" s="17">
        <v>906</v>
      </c>
      <c r="C606" s="21" t="s">
        <v>348</v>
      </c>
      <c r="D606" s="21" t="s">
        <v>299</v>
      </c>
      <c r="E606" s="21" t="s">
        <v>896</v>
      </c>
      <c r="F606" s="21" t="s">
        <v>359</v>
      </c>
      <c r="G606" s="28">
        <v>355.9</v>
      </c>
      <c r="I606" s="142"/>
    </row>
    <row r="607" spans="1:9" ht="15.75">
      <c r="A607" s="26" t="s">
        <v>552</v>
      </c>
      <c r="B607" s="17">
        <v>906</v>
      </c>
      <c r="C607" s="21" t="s">
        <v>348</v>
      </c>
      <c r="D607" s="21" t="s">
        <v>299</v>
      </c>
      <c r="E607" s="21" t="s">
        <v>206</v>
      </c>
      <c r="F607" s="21"/>
      <c r="G607" s="28">
        <f>G608</f>
        <v>1582.2</v>
      </c>
      <c r="I607" s="142"/>
    </row>
    <row r="608" spans="1:9" ht="31.5">
      <c r="A608" s="26" t="s">
        <v>269</v>
      </c>
      <c r="B608" s="17">
        <v>906</v>
      </c>
      <c r="C608" s="21" t="s">
        <v>348</v>
      </c>
      <c r="D608" s="21" t="s">
        <v>299</v>
      </c>
      <c r="E608" s="21" t="s">
        <v>270</v>
      </c>
      <c r="F608" s="21"/>
      <c r="G608" s="28">
        <f>G609+G612+G615</f>
        <v>1582.2</v>
      </c>
      <c r="I608" s="142"/>
    </row>
    <row r="609" spans="1:9" ht="63">
      <c r="A609" s="33" t="s">
        <v>373</v>
      </c>
      <c r="B609" s="17">
        <v>906</v>
      </c>
      <c r="C609" s="21" t="s">
        <v>348</v>
      </c>
      <c r="D609" s="21" t="s">
        <v>299</v>
      </c>
      <c r="E609" s="21" t="s">
        <v>374</v>
      </c>
      <c r="F609" s="21"/>
      <c r="G609" s="28">
        <f>G610</f>
        <v>110</v>
      </c>
      <c r="I609" s="142"/>
    </row>
    <row r="610" spans="1:9" ht="47.25">
      <c r="A610" s="26" t="s">
        <v>356</v>
      </c>
      <c r="B610" s="17">
        <v>906</v>
      </c>
      <c r="C610" s="21" t="s">
        <v>348</v>
      </c>
      <c r="D610" s="21" t="s">
        <v>299</v>
      </c>
      <c r="E610" s="21" t="s">
        <v>374</v>
      </c>
      <c r="F610" s="21" t="s">
        <v>357</v>
      </c>
      <c r="G610" s="28">
        <f>G611</f>
        <v>110</v>
      </c>
      <c r="I610" s="142"/>
    </row>
    <row r="611" spans="1:9" ht="15.75">
      <c r="A611" s="26" t="s">
        <v>358</v>
      </c>
      <c r="B611" s="17">
        <v>906</v>
      </c>
      <c r="C611" s="21" t="s">
        <v>348</v>
      </c>
      <c r="D611" s="21" t="s">
        <v>299</v>
      </c>
      <c r="E611" s="21" t="s">
        <v>374</v>
      </c>
      <c r="F611" s="21" t="s">
        <v>359</v>
      </c>
      <c r="G611" s="28">
        <v>110</v>
      </c>
      <c r="I611" s="142"/>
    </row>
    <row r="612" spans="1:9" ht="78.75">
      <c r="A612" s="33" t="s">
        <v>375</v>
      </c>
      <c r="B612" s="17">
        <v>906</v>
      </c>
      <c r="C612" s="21" t="s">
        <v>348</v>
      </c>
      <c r="D612" s="21" t="s">
        <v>299</v>
      </c>
      <c r="E612" s="21" t="s">
        <v>376</v>
      </c>
      <c r="F612" s="21"/>
      <c r="G612" s="28">
        <f>G613</f>
        <v>572.20000000000005</v>
      </c>
      <c r="I612" s="142"/>
    </row>
    <row r="613" spans="1:9" ht="47.25">
      <c r="A613" s="26" t="s">
        <v>356</v>
      </c>
      <c r="B613" s="17">
        <v>906</v>
      </c>
      <c r="C613" s="21" t="s">
        <v>348</v>
      </c>
      <c r="D613" s="21" t="s">
        <v>299</v>
      </c>
      <c r="E613" s="21" t="s">
        <v>376</v>
      </c>
      <c r="F613" s="21" t="s">
        <v>357</v>
      </c>
      <c r="G613" s="28">
        <f>G614</f>
        <v>572.20000000000005</v>
      </c>
      <c r="I613" s="142"/>
    </row>
    <row r="614" spans="1:9" ht="15.75">
      <c r="A614" s="26" t="s">
        <v>358</v>
      </c>
      <c r="B614" s="17">
        <v>906</v>
      </c>
      <c r="C614" s="21" t="s">
        <v>348</v>
      </c>
      <c r="D614" s="21" t="s">
        <v>299</v>
      </c>
      <c r="E614" s="21" t="s">
        <v>376</v>
      </c>
      <c r="F614" s="21" t="s">
        <v>359</v>
      </c>
      <c r="G614" s="28">
        <v>572.20000000000005</v>
      </c>
      <c r="I614" s="142"/>
    </row>
    <row r="615" spans="1:9" ht="110.25">
      <c r="A615" s="33" t="s">
        <v>377</v>
      </c>
      <c r="B615" s="17">
        <v>906</v>
      </c>
      <c r="C615" s="21" t="s">
        <v>348</v>
      </c>
      <c r="D615" s="21" t="s">
        <v>299</v>
      </c>
      <c r="E615" s="21" t="s">
        <v>378</v>
      </c>
      <c r="F615" s="21"/>
      <c r="G615" s="28">
        <f>G616</f>
        <v>900</v>
      </c>
      <c r="I615" s="142"/>
    </row>
    <row r="616" spans="1:9" ht="47.25">
      <c r="A616" s="26" t="s">
        <v>356</v>
      </c>
      <c r="B616" s="17">
        <v>906</v>
      </c>
      <c r="C616" s="21" t="s">
        <v>348</v>
      </c>
      <c r="D616" s="21" t="s">
        <v>299</v>
      </c>
      <c r="E616" s="21" t="s">
        <v>378</v>
      </c>
      <c r="F616" s="21" t="s">
        <v>357</v>
      </c>
      <c r="G616" s="28">
        <f>G617</f>
        <v>900</v>
      </c>
      <c r="I616" s="142"/>
    </row>
    <row r="617" spans="1:9" ht="15.75">
      <c r="A617" s="26" t="s">
        <v>358</v>
      </c>
      <c r="B617" s="17">
        <v>906</v>
      </c>
      <c r="C617" s="21" t="s">
        <v>348</v>
      </c>
      <c r="D617" s="21" t="s">
        <v>299</v>
      </c>
      <c r="E617" s="21" t="s">
        <v>378</v>
      </c>
      <c r="F617" s="21" t="s">
        <v>359</v>
      </c>
      <c r="G617" s="28">
        <v>900</v>
      </c>
      <c r="I617" s="142"/>
    </row>
    <row r="618" spans="1:9" ht="31.5">
      <c r="A618" s="24" t="s">
        <v>553</v>
      </c>
      <c r="B618" s="20">
        <v>906</v>
      </c>
      <c r="C618" s="25" t="s">
        <v>348</v>
      </c>
      <c r="D618" s="25" t="s">
        <v>348</v>
      </c>
      <c r="E618" s="25"/>
      <c r="F618" s="25"/>
      <c r="G618" s="22">
        <f>G619+G624</f>
        <v>4788.6000000000004</v>
      </c>
    </row>
    <row r="619" spans="1:9" ht="47.25">
      <c r="A619" s="26" t="s">
        <v>513</v>
      </c>
      <c r="B619" s="17">
        <v>906</v>
      </c>
      <c r="C619" s="21" t="s">
        <v>348</v>
      </c>
      <c r="D619" s="21" t="s">
        <v>348</v>
      </c>
      <c r="E619" s="21" t="s">
        <v>493</v>
      </c>
      <c r="F619" s="21"/>
      <c r="G619" s="27">
        <f>G620</f>
        <v>3484.8</v>
      </c>
    </row>
    <row r="620" spans="1:9" ht="31.5">
      <c r="A620" s="26" t="s">
        <v>554</v>
      </c>
      <c r="B620" s="17">
        <v>906</v>
      </c>
      <c r="C620" s="21" t="s">
        <v>348</v>
      </c>
      <c r="D620" s="21" t="s">
        <v>555</v>
      </c>
      <c r="E620" s="21" t="s">
        <v>556</v>
      </c>
      <c r="F620" s="21"/>
      <c r="G620" s="27">
        <f t="shared" ref="G620" si="120">G621</f>
        <v>3484.8</v>
      </c>
    </row>
    <row r="621" spans="1:9" ht="47.25">
      <c r="A621" s="26" t="s">
        <v>557</v>
      </c>
      <c r="B621" s="17">
        <v>906</v>
      </c>
      <c r="C621" s="21" t="s">
        <v>348</v>
      </c>
      <c r="D621" s="21" t="s">
        <v>348</v>
      </c>
      <c r="E621" s="21" t="s">
        <v>558</v>
      </c>
      <c r="F621" s="21"/>
      <c r="G621" s="27">
        <f>G622</f>
        <v>3484.8</v>
      </c>
    </row>
    <row r="622" spans="1:9" ht="47.25">
      <c r="A622" s="26" t="s">
        <v>356</v>
      </c>
      <c r="B622" s="17">
        <v>906</v>
      </c>
      <c r="C622" s="21" t="s">
        <v>348</v>
      </c>
      <c r="D622" s="21" t="s">
        <v>348</v>
      </c>
      <c r="E622" s="21" t="s">
        <v>558</v>
      </c>
      <c r="F622" s="21" t="s">
        <v>357</v>
      </c>
      <c r="G622" s="27">
        <f t="shared" ref="G622:G627" si="121">G623</f>
        <v>3484.8</v>
      </c>
    </row>
    <row r="623" spans="1:9" ht="15.75">
      <c r="A623" s="26" t="s">
        <v>358</v>
      </c>
      <c r="B623" s="17">
        <v>906</v>
      </c>
      <c r="C623" s="21" t="s">
        <v>348</v>
      </c>
      <c r="D623" s="21" t="s">
        <v>348</v>
      </c>
      <c r="E623" s="21" t="s">
        <v>558</v>
      </c>
      <c r="F623" s="21" t="s">
        <v>359</v>
      </c>
      <c r="G623" s="28">
        <v>3484.8</v>
      </c>
    </row>
    <row r="624" spans="1:9" ht="15.75">
      <c r="A624" s="26" t="s">
        <v>205</v>
      </c>
      <c r="B624" s="17">
        <v>906</v>
      </c>
      <c r="C624" s="21" t="s">
        <v>348</v>
      </c>
      <c r="D624" s="21" t="s">
        <v>348</v>
      </c>
      <c r="E624" s="21" t="s">
        <v>206</v>
      </c>
      <c r="F624" s="21"/>
      <c r="G624" s="27">
        <f t="shared" ref="G624" si="122">G625</f>
        <v>1303.8000000000002</v>
      </c>
    </row>
    <row r="625" spans="1:9" ht="31.5">
      <c r="A625" s="26" t="s">
        <v>269</v>
      </c>
      <c r="B625" s="17">
        <v>906</v>
      </c>
      <c r="C625" s="21" t="s">
        <v>348</v>
      </c>
      <c r="D625" s="21" t="s">
        <v>348</v>
      </c>
      <c r="E625" s="21" t="s">
        <v>270</v>
      </c>
      <c r="F625" s="21"/>
      <c r="G625" s="27">
        <f>G627</f>
        <v>1303.8000000000002</v>
      </c>
    </row>
    <row r="626" spans="1:9" ht="63">
      <c r="A626" s="26" t="s">
        <v>559</v>
      </c>
      <c r="B626" s="17">
        <v>906</v>
      </c>
      <c r="C626" s="21" t="s">
        <v>348</v>
      </c>
      <c r="D626" s="21" t="s">
        <v>348</v>
      </c>
      <c r="E626" s="21" t="s">
        <v>560</v>
      </c>
      <c r="F626" s="21"/>
      <c r="G626" s="27">
        <f t="shared" si="121"/>
        <v>1303.8000000000002</v>
      </c>
    </row>
    <row r="627" spans="1:9" ht="31.5">
      <c r="A627" s="33" t="s">
        <v>561</v>
      </c>
      <c r="B627" s="17">
        <v>906</v>
      </c>
      <c r="C627" s="21" t="s">
        <v>348</v>
      </c>
      <c r="D627" s="21" t="s">
        <v>348</v>
      </c>
      <c r="E627" s="21" t="s">
        <v>562</v>
      </c>
      <c r="F627" s="21"/>
      <c r="G627" s="27">
        <f t="shared" si="121"/>
        <v>1303.8000000000002</v>
      </c>
    </row>
    <row r="628" spans="1:9" ht="47.25">
      <c r="A628" s="26" t="s">
        <v>356</v>
      </c>
      <c r="B628" s="17">
        <v>906</v>
      </c>
      <c r="C628" s="21" t="s">
        <v>348</v>
      </c>
      <c r="D628" s="21" t="s">
        <v>348</v>
      </c>
      <c r="E628" s="21" t="s">
        <v>562</v>
      </c>
      <c r="F628" s="21" t="s">
        <v>357</v>
      </c>
      <c r="G628" s="27">
        <f>G629</f>
        <v>1303.8000000000002</v>
      </c>
    </row>
    <row r="629" spans="1:9" ht="15.75">
      <c r="A629" s="26" t="s">
        <v>358</v>
      </c>
      <c r="B629" s="17">
        <v>906</v>
      </c>
      <c r="C629" s="21" t="s">
        <v>348</v>
      </c>
      <c r="D629" s="21" t="s">
        <v>348</v>
      </c>
      <c r="E629" s="21" t="s">
        <v>562</v>
      </c>
      <c r="F629" s="21" t="s">
        <v>359</v>
      </c>
      <c r="G629" s="28">
        <f>1660.4-356.6</f>
        <v>1303.8000000000002</v>
      </c>
      <c r="I629" s="142"/>
    </row>
    <row r="630" spans="1:9" ht="15.75">
      <c r="A630" s="24" t="s">
        <v>379</v>
      </c>
      <c r="B630" s="20">
        <v>906</v>
      </c>
      <c r="C630" s="25" t="s">
        <v>348</v>
      </c>
      <c r="D630" s="25" t="s">
        <v>303</v>
      </c>
      <c r="E630" s="25"/>
      <c r="F630" s="25"/>
      <c r="G630" s="22">
        <f>G631+G640</f>
        <v>18971.2</v>
      </c>
    </row>
    <row r="631" spans="1:9" ht="47.25">
      <c r="A631" s="26" t="s">
        <v>418</v>
      </c>
      <c r="B631" s="17">
        <v>906</v>
      </c>
      <c r="C631" s="21" t="s">
        <v>348</v>
      </c>
      <c r="D631" s="21" t="s">
        <v>303</v>
      </c>
      <c r="E631" s="21" t="s">
        <v>419</v>
      </c>
      <c r="F631" s="21"/>
      <c r="G631" s="27">
        <f>G632+G635</f>
        <v>70</v>
      </c>
      <c r="I631" s="142"/>
    </row>
    <row r="632" spans="1:9" ht="31.5">
      <c r="A632" s="26" t="s">
        <v>420</v>
      </c>
      <c r="B632" s="17">
        <v>906</v>
      </c>
      <c r="C632" s="21" t="s">
        <v>348</v>
      </c>
      <c r="D632" s="21" t="s">
        <v>303</v>
      </c>
      <c r="E632" s="21" t="s">
        <v>421</v>
      </c>
      <c r="F632" s="21"/>
      <c r="G632" s="27">
        <f>G633</f>
        <v>50</v>
      </c>
    </row>
    <row r="633" spans="1:9" ht="31.5">
      <c r="A633" s="26" t="s">
        <v>215</v>
      </c>
      <c r="B633" s="17">
        <v>906</v>
      </c>
      <c r="C633" s="21" t="s">
        <v>348</v>
      </c>
      <c r="D633" s="21" t="s">
        <v>303</v>
      </c>
      <c r="E633" s="21" t="s">
        <v>421</v>
      </c>
      <c r="F633" s="21" t="s">
        <v>216</v>
      </c>
      <c r="G633" s="27">
        <f>G634</f>
        <v>50</v>
      </c>
    </row>
    <row r="634" spans="1:9" ht="47.25">
      <c r="A634" s="26" t="s">
        <v>217</v>
      </c>
      <c r="B634" s="17">
        <v>906</v>
      </c>
      <c r="C634" s="21" t="s">
        <v>348</v>
      </c>
      <c r="D634" s="21" t="s">
        <v>303</v>
      </c>
      <c r="E634" s="21" t="s">
        <v>421</v>
      </c>
      <c r="F634" s="21" t="s">
        <v>218</v>
      </c>
      <c r="G634" s="27">
        <v>50</v>
      </c>
    </row>
    <row r="635" spans="1:9" ht="63">
      <c r="A635" s="26" t="s">
        <v>563</v>
      </c>
      <c r="B635" s="17">
        <v>906</v>
      </c>
      <c r="C635" s="21" t="s">
        <v>348</v>
      </c>
      <c r="D635" s="21" t="s">
        <v>303</v>
      </c>
      <c r="E635" s="21" t="s">
        <v>564</v>
      </c>
      <c r="F635" s="21"/>
      <c r="G635" s="27">
        <f>G636+G638</f>
        <v>20</v>
      </c>
    </row>
    <row r="636" spans="1:9" ht="94.5">
      <c r="A636" s="26" t="s">
        <v>211</v>
      </c>
      <c r="B636" s="17">
        <v>906</v>
      </c>
      <c r="C636" s="21" t="s">
        <v>348</v>
      </c>
      <c r="D636" s="21" t="s">
        <v>303</v>
      </c>
      <c r="E636" s="21" t="s">
        <v>564</v>
      </c>
      <c r="F636" s="21" t="s">
        <v>212</v>
      </c>
      <c r="G636" s="27">
        <f>G637</f>
        <v>5</v>
      </c>
    </row>
    <row r="637" spans="1:9" ht="31.5">
      <c r="A637" s="26" t="s">
        <v>426</v>
      </c>
      <c r="B637" s="17">
        <v>906</v>
      </c>
      <c r="C637" s="21" t="s">
        <v>348</v>
      </c>
      <c r="D637" s="21" t="s">
        <v>303</v>
      </c>
      <c r="E637" s="21" t="s">
        <v>564</v>
      </c>
      <c r="F637" s="21" t="s">
        <v>293</v>
      </c>
      <c r="G637" s="27">
        <v>5</v>
      </c>
    </row>
    <row r="638" spans="1:9" ht="31.5">
      <c r="A638" s="26" t="s">
        <v>215</v>
      </c>
      <c r="B638" s="17">
        <v>906</v>
      </c>
      <c r="C638" s="21" t="s">
        <v>348</v>
      </c>
      <c r="D638" s="21" t="s">
        <v>303</v>
      </c>
      <c r="E638" s="21" t="s">
        <v>564</v>
      </c>
      <c r="F638" s="21" t="s">
        <v>216</v>
      </c>
      <c r="G638" s="27">
        <f>G639</f>
        <v>15</v>
      </c>
    </row>
    <row r="639" spans="1:9" ht="47.25">
      <c r="A639" s="26" t="s">
        <v>217</v>
      </c>
      <c r="B639" s="17">
        <v>906</v>
      </c>
      <c r="C639" s="21" t="s">
        <v>348</v>
      </c>
      <c r="D639" s="21" t="s">
        <v>303</v>
      </c>
      <c r="E639" s="21" t="s">
        <v>564</v>
      </c>
      <c r="F639" s="21" t="s">
        <v>218</v>
      </c>
      <c r="G639" s="27">
        <v>15</v>
      </c>
    </row>
    <row r="640" spans="1:9" ht="15.75">
      <c r="A640" s="26" t="s">
        <v>205</v>
      </c>
      <c r="B640" s="17">
        <v>906</v>
      </c>
      <c r="C640" s="21" t="s">
        <v>348</v>
      </c>
      <c r="D640" s="21" t="s">
        <v>303</v>
      </c>
      <c r="E640" s="21" t="s">
        <v>206</v>
      </c>
      <c r="F640" s="21"/>
      <c r="G640" s="27">
        <f>G641+G647</f>
        <v>18901.2</v>
      </c>
    </row>
    <row r="641" spans="1:11" ht="31.5">
      <c r="A641" s="26" t="s">
        <v>207</v>
      </c>
      <c r="B641" s="17">
        <v>906</v>
      </c>
      <c r="C641" s="21" t="s">
        <v>348</v>
      </c>
      <c r="D641" s="21" t="s">
        <v>303</v>
      </c>
      <c r="E641" s="21" t="s">
        <v>208</v>
      </c>
      <c r="F641" s="21"/>
      <c r="G641" s="27">
        <f t="shared" ref="G641" si="123">G642</f>
        <v>5138.7</v>
      </c>
    </row>
    <row r="642" spans="1:11" ht="47.25">
      <c r="A642" s="26" t="s">
        <v>209</v>
      </c>
      <c r="B642" s="17">
        <v>906</v>
      </c>
      <c r="C642" s="21" t="s">
        <v>348</v>
      </c>
      <c r="D642" s="21" t="s">
        <v>303</v>
      </c>
      <c r="E642" s="21" t="s">
        <v>210</v>
      </c>
      <c r="F642" s="21"/>
      <c r="G642" s="27">
        <f>G643+G645</f>
        <v>5138.7</v>
      </c>
    </row>
    <row r="643" spans="1:11" ht="94.5">
      <c r="A643" s="26" t="s">
        <v>211</v>
      </c>
      <c r="B643" s="17">
        <v>906</v>
      </c>
      <c r="C643" s="21" t="s">
        <v>348</v>
      </c>
      <c r="D643" s="21" t="s">
        <v>303</v>
      </c>
      <c r="E643" s="21" t="s">
        <v>210</v>
      </c>
      <c r="F643" s="21" t="s">
        <v>212</v>
      </c>
      <c r="G643" s="27">
        <f t="shared" ref="G643" si="124">G644</f>
        <v>4975.7</v>
      </c>
    </row>
    <row r="644" spans="1:11" ht="31.5">
      <c r="A644" s="26" t="s">
        <v>213</v>
      </c>
      <c r="B644" s="17">
        <v>906</v>
      </c>
      <c r="C644" s="21" t="s">
        <v>348</v>
      </c>
      <c r="D644" s="21" t="s">
        <v>303</v>
      </c>
      <c r="E644" s="21" t="s">
        <v>210</v>
      </c>
      <c r="F644" s="21" t="s">
        <v>214</v>
      </c>
      <c r="G644" s="28">
        <v>4975.7</v>
      </c>
    </row>
    <row r="645" spans="1:11" ht="31.5">
      <c r="A645" s="26" t="s">
        <v>215</v>
      </c>
      <c r="B645" s="17">
        <v>906</v>
      </c>
      <c r="C645" s="21" t="s">
        <v>348</v>
      </c>
      <c r="D645" s="21" t="s">
        <v>303</v>
      </c>
      <c r="E645" s="21" t="s">
        <v>210</v>
      </c>
      <c r="F645" s="21" t="s">
        <v>216</v>
      </c>
      <c r="G645" s="27">
        <f t="shared" ref="G645" si="125">G646</f>
        <v>163</v>
      </c>
    </row>
    <row r="646" spans="1:11" ht="47.25">
      <c r="A646" s="26" t="s">
        <v>217</v>
      </c>
      <c r="B646" s="17">
        <v>906</v>
      </c>
      <c r="C646" s="21" t="s">
        <v>348</v>
      </c>
      <c r="D646" s="21" t="s">
        <v>303</v>
      </c>
      <c r="E646" s="21" t="s">
        <v>210</v>
      </c>
      <c r="F646" s="21" t="s">
        <v>218</v>
      </c>
      <c r="G646" s="27">
        <v>163</v>
      </c>
    </row>
    <row r="647" spans="1:11" ht="15.75">
      <c r="A647" s="26" t="s">
        <v>225</v>
      </c>
      <c r="B647" s="17">
        <v>906</v>
      </c>
      <c r="C647" s="21" t="s">
        <v>348</v>
      </c>
      <c r="D647" s="21" t="s">
        <v>303</v>
      </c>
      <c r="E647" s="21" t="s">
        <v>226</v>
      </c>
      <c r="F647" s="21"/>
      <c r="G647" s="27">
        <f>G651+G648</f>
        <v>13762.5</v>
      </c>
    </row>
    <row r="648" spans="1:11" ht="15.75">
      <c r="A648" s="26" t="s">
        <v>565</v>
      </c>
      <c r="B648" s="17">
        <v>906</v>
      </c>
      <c r="C648" s="21" t="s">
        <v>348</v>
      </c>
      <c r="D648" s="21" t="s">
        <v>303</v>
      </c>
      <c r="E648" s="21" t="s">
        <v>566</v>
      </c>
      <c r="F648" s="21"/>
      <c r="G648" s="27">
        <f>G649</f>
        <v>350</v>
      </c>
    </row>
    <row r="649" spans="1:11" ht="31.5">
      <c r="A649" s="26" t="s">
        <v>215</v>
      </c>
      <c r="B649" s="17">
        <v>906</v>
      </c>
      <c r="C649" s="21" t="s">
        <v>348</v>
      </c>
      <c r="D649" s="21" t="s">
        <v>303</v>
      </c>
      <c r="E649" s="21" t="s">
        <v>566</v>
      </c>
      <c r="F649" s="21" t="s">
        <v>216</v>
      </c>
      <c r="G649" s="27">
        <f>G650</f>
        <v>350</v>
      </c>
    </row>
    <row r="650" spans="1:11" ht="47.25">
      <c r="A650" s="26" t="s">
        <v>217</v>
      </c>
      <c r="B650" s="17">
        <v>906</v>
      </c>
      <c r="C650" s="21" t="s">
        <v>348</v>
      </c>
      <c r="D650" s="21" t="s">
        <v>303</v>
      </c>
      <c r="E650" s="21" t="s">
        <v>566</v>
      </c>
      <c r="F650" s="21" t="s">
        <v>218</v>
      </c>
      <c r="G650" s="27">
        <f>206.3+143.7</f>
        <v>350</v>
      </c>
      <c r="I650" s="142"/>
    </row>
    <row r="651" spans="1:11" ht="31.5">
      <c r="A651" s="26" t="s">
        <v>424</v>
      </c>
      <c r="B651" s="17">
        <v>906</v>
      </c>
      <c r="C651" s="21" t="s">
        <v>348</v>
      </c>
      <c r="D651" s="21" t="s">
        <v>303</v>
      </c>
      <c r="E651" s="21" t="s">
        <v>425</v>
      </c>
      <c r="F651" s="21"/>
      <c r="G651" s="27">
        <f>G652+G654+G656</f>
        <v>13412.5</v>
      </c>
      <c r="J651" s="160"/>
      <c r="K651" s="160"/>
    </row>
    <row r="652" spans="1:11" ht="94.5">
      <c r="A652" s="26" t="s">
        <v>211</v>
      </c>
      <c r="B652" s="17">
        <v>906</v>
      </c>
      <c r="C652" s="21" t="s">
        <v>348</v>
      </c>
      <c r="D652" s="21" t="s">
        <v>303</v>
      </c>
      <c r="E652" s="21" t="s">
        <v>425</v>
      </c>
      <c r="F652" s="21" t="s">
        <v>212</v>
      </c>
      <c r="G652" s="27">
        <f>G653</f>
        <v>11988.7</v>
      </c>
      <c r="J652" s="160"/>
      <c r="K652" s="160"/>
    </row>
    <row r="653" spans="1:11" ht="31.5">
      <c r="A653" s="26" t="s">
        <v>426</v>
      </c>
      <c r="B653" s="17">
        <v>906</v>
      </c>
      <c r="C653" s="21" t="s">
        <v>348</v>
      </c>
      <c r="D653" s="21" t="s">
        <v>303</v>
      </c>
      <c r="E653" s="21" t="s">
        <v>425</v>
      </c>
      <c r="F653" s="21" t="s">
        <v>293</v>
      </c>
      <c r="G653" s="28">
        <v>11988.7</v>
      </c>
      <c r="J653" s="160"/>
      <c r="K653" s="160"/>
    </row>
    <row r="654" spans="1:11" ht="31.5">
      <c r="A654" s="26" t="s">
        <v>215</v>
      </c>
      <c r="B654" s="17">
        <v>906</v>
      </c>
      <c r="C654" s="21" t="s">
        <v>348</v>
      </c>
      <c r="D654" s="21" t="s">
        <v>303</v>
      </c>
      <c r="E654" s="21" t="s">
        <v>425</v>
      </c>
      <c r="F654" s="21" t="s">
        <v>216</v>
      </c>
      <c r="G654" s="27">
        <f>G655</f>
        <v>1416.8</v>
      </c>
      <c r="J654" s="160"/>
      <c r="K654" s="160"/>
    </row>
    <row r="655" spans="1:11" ht="47.25">
      <c r="A655" s="26" t="s">
        <v>217</v>
      </c>
      <c r="B655" s="17">
        <v>906</v>
      </c>
      <c r="C655" s="21" t="s">
        <v>348</v>
      </c>
      <c r="D655" s="21" t="s">
        <v>303</v>
      </c>
      <c r="E655" s="21" t="s">
        <v>425</v>
      </c>
      <c r="F655" s="21" t="s">
        <v>218</v>
      </c>
      <c r="G655" s="27">
        <v>1416.8</v>
      </c>
      <c r="J655" s="160"/>
      <c r="K655" s="160"/>
    </row>
    <row r="656" spans="1:11" ht="15.75">
      <c r="A656" s="26" t="s">
        <v>219</v>
      </c>
      <c r="B656" s="17">
        <v>906</v>
      </c>
      <c r="C656" s="21" t="s">
        <v>348</v>
      </c>
      <c r="D656" s="21" t="s">
        <v>303</v>
      </c>
      <c r="E656" s="21" t="s">
        <v>425</v>
      </c>
      <c r="F656" s="21" t="s">
        <v>229</v>
      </c>
      <c r="G656" s="27">
        <f>G657</f>
        <v>7</v>
      </c>
      <c r="J656" s="160"/>
      <c r="K656" s="160"/>
    </row>
    <row r="657" spans="1:11" ht="15.75">
      <c r="A657" s="26" t="s">
        <v>656</v>
      </c>
      <c r="B657" s="17">
        <v>906</v>
      </c>
      <c r="C657" s="21" t="s">
        <v>348</v>
      </c>
      <c r="D657" s="21" t="s">
        <v>303</v>
      </c>
      <c r="E657" s="21" t="s">
        <v>425</v>
      </c>
      <c r="F657" s="21" t="s">
        <v>222</v>
      </c>
      <c r="G657" s="27">
        <v>7</v>
      </c>
      <c r="J657" s="160"/>
      <c r="K657" s="160"/>
    </row>
    <row r="658" spans="1:11" ht="47.25">
      <c r="A658" s="20" t="s">
        <v>567</v>
      </c>
      <c r="B658" s="20">
        <v>907</v>
      </c>
      <c r="C658" s="21"/>
      <c r="D658" s="21"/>
      <c r="E658" s="21"/>
      <c r="F658" s="21"/>
      <c r="G658" s="22">
        <f t="shared" ref="G658" si="126">G659+G689</f>
        <v>46538.100000000006</v>
      </c>
    </row>
    <row r="659" spans="1:11" ht="15.75">
      <c r="A659" s="24" t="s">
        <v>347</v>
      </c>
      <c r="B659" s="20">
        <v>907</v>
      </c>
      <c r="C659" s="25" t="s">
        <v>555</v>
      </c>
      <c r="D659" s="25"/>
      <c r="E659" s="25"/>
      <c r="F659" s="25"/>
      <c r="G659" s="22">
        <f>G660</f>
        <v>12017</v>
      </c>
    </row>
    <row r="660" spans="1:11" ht="15.75">
      <c r="A660" s="24" t="s">
        <v>349</v>
      </c>
      <c r="B660" s="20">
        <v>907</v>
      </c>
      <c r="C660" s="25" t="s">
        <v>348</v>
      </c>
      <c r="D660" s="25" t="s">
        <v>299</v>
      </c>
      <c r="E660" s="25"/>
      <c r="F660" s="25"/>
      <c r="G660" s="22">
        <f t="shared" ref="G660" si="127">G661+G678</f>
        <v>12017</v>
      </c>
      <c r="J660" s="143"/>
    </row>
    <row r="661" spans="1:11" ht="47.25">
      <c r="A661" s="26" t="s">
        <v>568</v>
      </c>
      <c r="B661" s="17">
        <v>907</v>
      </c>
      <c r="C661" s="21" t="s">
        <v>348</v>
      </c>
      <c r="D661" s="21" t="s">
        <v>299</v>
      </c>
      <c r="E661" s="21" t="s">
        <v>569</v>
      </c>
      <c r="F661" s="21"/>
      <c r="G661" s="27">
        <f>G662</f>
        <v>11289.9</v>
      </c>
    </row>
    <row r="662" spans="1:11" ht="47.25">
      <c r="A662" s="26" t="s">
        <v>570</v>
      </c>
      <c r="B662" s="17">
        <v>907</v>
      </c>
      <c r="C662" s="21" t="s">
        <v>348</v>
      </c>
      <c r="D662" s="21" t="s">
        <v>299</v>
      </c>
      <c r="E662" s="21" t="s">
        <v>571</v>
      </c>
      <c r="F662" s="21"/>
      <c r="G662" s="27">
        <f t="shared" ref="G662" si="128">G663+G666+G669+G675+G672</f>
        <v>11289.9</v>
      </c>
    </row>
    <row r="663" spans="1:11" ht="47.25">
      <c r="A663" s="26" t="s">
        <v>354</v>
      </c>
      <c r="B663" s="17">
        <v>907</v>
      </c>
      <c r="C663" s="21" t="s">
        <v>348</v>
      </c>
      <c r="D663" s="21" t="s">
        <v>299</v>
      </c>
      <c r="E663" s="21" t="s">
        <v>572</v>
      </c>
      <c r="F663" s="21"/>
      <c r="G663" s="27">
        <f>G664</f>
        <v>11253.9</v>
      </c>
    </row>
    <row r="664" spans="1:11" ht="47.25">
      <c r="A664" s="26" t="s">
        <v>356</v>
      </c>
      <c r="B664" s="17">
        <v>907</v>
      </c>
      <c r="C664" s="21" t="s">
        <v>348</v>
      </c>
      <c r="D664" s="21" t="s">
        <v>299</v>
      </c>
      <c r="E664" s="21" t="s">
        <v>572</v>
      </c>
      <c r="F664" s="21" t="s">
        <v>357</v>
      </c>
      <c r="G664" s="27">
        <f t="shared" ref="G664" si="129">G665</f>
        <v>11253.9</v>
      </c>
    </row>
    <row r="665" spans="1:11" ht="15.75">
      <c r="A665" s="26" t="s">
        <v>358</v>
      </c>
      <c r="B665" s="17">
        <v>907</v>
      </c>
      <c r="C665" s="21" t="s">
        <v>348</v>
      </c>
      <c r="D665" s="21" t="s">
        <v>299</v>
      </c>
      <c r="E665" s="21" t="s">
        <v>572</v>
      </c>
      <c r="F665" s="21" t="s">
        <v>359</v>
      </c>
      <c r="G665" s="28">
        <f>10500+753.9</f>
        <v>11253.9</v>
      </c>
      <c r="I665" s="142"/>
    </row>
    <row r="666" spans="1:11" ht="47.25" hidden="1">
      <c r="A666" s="26" t="s">
        <v>362</v>
      </c>
      <c r="B666" s="17">
        <v>907</v>
      </c>
      <c r="C666" s="21" t="s">
        <v>348</v>
      </c>
      <c r="D666" s="21" t="s">
        <v>297</v>
      </c>
      <c r="E666" s="21" t="s">
        <v>573</v>
      </c>
      <c r="F666" s="21"/>
      <c r="G666" s="27">
        <f t="shared" ref="G666:G667" si="130">G667</f>
        <v>0</v>
      </c>
    </row>
    <row r="667" spans="1:11" ht="47.25" hidden="1">
      <c r="A667" s="26" t="s">
        <v>356</v>
      </c>
      <c r="B667" s="17">
        <v>907</v>
      </c>
      <c r="C667" s="21" t="s">
        <v>348</v>
      </c>
      <c r="D667" s="21" t="s">
        <v>297</v>
      </c>
      <c r="E667" s="21" t="s">
        <v>573</v>
      </c>
      <c r="F667" s="21" t="s">
        <v>357</v>
      </c>
      <c r="G667" s="27">
        <f t="shared" si="130"/>
        <v>0</v>
      </c>
    </row>
    <row r="668" spans="1:11" ht="15.75" hidden="1">
      <c r="A668" s="26" t="s">
        <v>358</v>
      </c>
      <c r="B668" s="17">
        <v>907</v>
      </c>
      <c r="C668" s="21" t="s">
        <v>348</v>
      </c>
      <c r="D668" s="21" t="s">
        <v>297</v>
      </c>
      <c r="E668" s="21" t="s">
        <v>573</v>
      </c>
      <c r="F668" s="21" t="s">
        <v>359</v>
      </c>
      <c r="G668" s="27">
        <v>0</v>
      </c>
    </row>
    <row r="669" spans="1:11" ht="31.5" hidden="1">
      <c r="A669" s="26" t="s">
        <v>364</v>
      </c>
      <c r="B669" s="17">
        <v>907</v>
      </c>
      <c r="C669" s="21" t="s">
        <v>348</v>
      </c>
      <c r="D669" s="21" t="s">
        <v>297</v>
      </c>
      <c r="E669" s="21" t="s">
        <v>574</v>
      </c>
      <c r="F669" s="21"/>
      <c r="G669" s="27">
        <f t="shared" ref="G669:G670" si="131">G670</f>
        <v>0</v>
      </c>
    </row>
    <row r="670" spans="1:11" ht="47.25" hidden="1">
      <c r="A670" s="26" t="s">
        <v>356</v>
      </c>
      <c r="B670" s="17">
        <v>907</v>
      </c>
      <c r="C670" s="21" t="s">
        <v>348</v>
      </c>
      <c r="D670" s="21" t="s">
        <v>297</v>
      </c>
      <c r="E670" s="21" t="s">
        <v>574</v>
      </c>
      <c r="F670" s="21" t="s">
        <v>357</v>
      </c>
      <c r="G670" s="27">
        <f t="shared" si="131"/>
        <v>0</v>
      </c>
    </row>
    <row r="671" spans="1:11" ht="15.75" hidden="1">
      <c r="A671" s="26" t="s">
        <v>358</v>
      </c>
      <c r="B671" s="17">
        <v>907</v>
      </c>
      <c r="C671" s="21" t="s">
        <v>348</v>
      </c>
      <c r="D671" s="21" t="s">
        <v>297</v>
      </c>
      <c r="E671" s="21" t="s">
        <v>574</v>
      </c>
      <c r="F671" s="21" t="s">
        <v>359</v>
      </c>
      <c r="G671" s="27">
        <v>0</v>
      </c>
    </row>
    <row r="672" spans="1:11" ht="47.25">
      <c r="A672" s="26" t="s">
        <v>366</v>
      </c>
      <c r="B672" s="17">
        <v>907</v>
      </c>
      <c r="C672" s="21" t="s">
        <v>348</v>
      </c>
      <c r="D672" s="21" t="s">
        <v>299</v>
      </c>
      <c r="E672" s="21" t="s">
        <v>575</v>
      </c>
      <c r="F672" s="21"/>
      <c r="G672" s="27">
        <f t="shared" ref="G672" si="132">G673</f>
        <v>36</v>
      </c>
    </row>
    <row r="673" spans="1:10" ht="47.25">
      <c r="A673" s="26" t="s">
        <v>356</v>
      </c>
      <c r="B673" s="17">
        <v>907</v>
      </c>
      <c r="C673" s="21" t="s">
        <v>348</v>
      </c>
      <c r="D673" s="21" t="s">
        <v>299</v>
      </c>
      <c r="E673" s="21" t="s">
        <v>575</v>
      </c>
      <c r="F673" s="21" t="s">
        <v>357</v>
      </c>
      <c r="G673" s="27">
        <f>G674</f>
        <v>36</v>
      </c>
    </row>
    <row r="674" spans="1:10" ht="15.75">
      <c r="A674" s="26" t="s">
        <v>358</v>
      </c>
      <c r="B674" s="17">
        <v>907</v>
      </c>
      <c r="C674" s="21" t="s">
        <v>348</v>
      </c>
      <c r="D674" s="21" t="s">
        <v>299</v>
      </c>
      <c r="E674" s="21" t="s">
        <v>575</v>
      </c>
      <c r="F674" s="21" t="s">
        <v>359</v>
      </c>
      <c r="G674" s="27">
        <v>36</v>
      </c>
    </row>
    <row r="675" spans="1:10" ht="31.5" hidden="1">
      <c r="A675" s="26" t="s">
        <v>368</v>
      </c>
      <c r="B675" s="17">
        <v>907</v>
      </c>
      <c r="C675" s="21" t="s">
        <v>348</v>
      </c>
      <c r="D675" s="21" t="s">
        <v>297</v>
      </c>
      <c r="E675" s="21" t="s">
        <v>576</v>
      </c>
      <c r="F675" s="21"/>
      <c r="G675" s="27">
        <f t="shared" ref="G675:G676" si="133">G676</f>
        <v>0</v>
      </c>
    </row>
    <row r="676" spans="1:10" ht="47.25" hidden="1">
      <c r="A676" s="26" t="s">
        <v>356</v>
      </c>
      <c r="B676" s="17">
        <v>907</v>
      </c>
      <c r="C676" s="21" t="s">
        <v>348</v>
      </c>
      <c r="D676" s="21" t="s">
        <v>297</v>
      </c>
      <c r="E676" s="21" t="s">
        <v>576</v>
      </c>
      <c r="F676" s="21" t="s">
        <v>357</v>
      </c>
      <c r="G676" s="27">
        <f t="shared" si="133"/>
        <v>0</v>
      </c>
    </row>
    <row r="677" spans="1:10" ht="15.75" hidden="1">
      <c r="A677" s="26" t="s">
        <v>358</v>
      </c>
      <c r="B677" s="17">
        <v>907</v>
      </c>
      <c r="C677" s="21" t="s">
        <v>348</v>
      </c>
      <c r="D677" s="21" t="s">
        <v>297</v>
      </c>
      <c r="E677" s="21" t="s">
        <v>576</v>
      </c>
      <c r="F677" s="21" t="s">
        <v>359</v>
      </c>
      <c r="G677" s="27">
        <v>0</v>
      </c>
    </row>
    <row r="678" spans="1:10" ht="15.75">
      <c r="A678" s="26" t="s">
        <v>205</v>
      </c>
      <c r="B678" s="17">
        <v>907</v>
      </c>
      <c r="C678" s="21" t="s">
        <v>348</v>
      </c>
      <c r="D678" s="21" t="s">
        <v>299</v>
      </c>
      <c r="E678" s="21" t="s">
        <v>206</v>
      </c>
      <c r="F678" s="21"/>
      <c r="G678" s="27">
        <f>G679</f>
        <v>727.1</v>
      </c>
    </row>
    <row r="679" spans="1:10" ht="31.5">
      <c r="A679" s="26" t="s">
        <v>269</v>
      </c>
      <c r="B679" s="17">
        <v>907</v>
      </c>
      <c r="C679" s="21" t="s">
        <v>348</v>
      </c>
      <c r="D679" s="21" t="s">
        <v>299</v>
      </c>
      <c r="E679" s="21" t="s">
        <v>270</v>
      </c>
      <c r="F679" s="21"/>
      <c r="G679" s="27">
        <f t="shared" ref="G679" si="134">G680+G683+G686</f>
        <v>727.1</v>
      </c>
    </row>
    <row r="680" spans="1:10" ht="63">
      <c r="A680" s="33" t="s">
        <v>373</v>
      </c>
      <c r="B680" s="17">
        <v>907</v>
      </c>
      <c r="C680" s="21" t="s">
        <v>348</v>
      </c>
      <c r="D680" s="21" t="s">
        <v>299</v>
      </c>
      <c r="E680" s="21" t="s">
        <v>374</v>
      </c>
      <c r="F680" s="21"/>
      <c r="G680" s="27">
        <f>G681</f>
        <v>50</v>
      </c>
    </row>
    <row r="681" spans="1:10" ht="47.25">
      <c r="A681" s="26" t="s">
        <v>356</v>
      </c>
      <c r="B681" s="17">
        <v>907</v>
      </c>
      <c r="C681" s="21" t="s">
        <v>348</v>
      </c>
      <c r="D681" s="21" t="s">
        <v>299</v>
      </c>
      <c r="E681" s="21" t="s">
        <v>374</v>
      </c>
      <c r="F681" s="21" t="s">
        <v>357</v>
      </c>
      <c r="G681" s="27">
        <f t="shared" ref="G681" si="135">G682</f>
        <v>50</v>
      </c>
    </row>
    <row r="682" spans="1:10" ht="15.75">
      <c r="A682" s="26" t="s">
        <v>358</v>
      </c>
      <c r="B682" s="17">
        <v>907</v>
      </c>
      <c r="C682" s="21" t="s">
        <v>348</v>
      </c>
      <c r="D682" s="21" t="s">
        <v>299</v>
      </c>
      <c r="E682" s="21" t="s">
        <v>374</v>
      </c>
      <c r="F682" s="21" t="s">
        <v>359</v>
      </c>
      <c r="G682" s="27">
        <v>50</v>
      </c>
    </row>
    <row r="683" spans="1:10" ht="78.75">
      <c r="A683" s="33" t="s">
        <v>375</v>
      </c>
      <c r="B683" s="17">
        <v>907</v>
      </c>
      <c r="C683" s="21" t="s">
        <v>348</v>
      </c>
      <c r="D683" s="21" t="s">
        <v>299</v>
      </c>
      <c r="E683" s="21" t="s">
        <v>376</v>
      </c>
      <c r="F683" s="21"/>
      <c r="G683" s="27">
        <f t="shared" ref="G683:G687" si="136">G684</f>
        <v>197.3</v>
      </c>
    </row>
    <row r="684" spans="1:10" ht="47.25">
      <c r="A684" s="26" t="s">
        <v>356</v>
      </c>
      <c r="B684" s="17">
        <v>907</v>
      </c>
      <c r="C684" s="21" t="s">
        <v>348</v>
      </c>
      <c r="D684" s="21" t="s">
        <v>299</v>
      </c>
      <c r="E684" s="21" t="s">
        <v>376</v>
      </c>
      <c r="F684" s="21" t="s">
        <v>357</v>
      </c>
      <c r="G684" s="27">
        <f>G685</f>
        <v>197.3</v>
      </c>
    </row>
    <row r="685" spans="1:10" ht="15.75">
      <c r="A685" s="26" t="s">
        <v>358</v>
      </c>
      <c r="B685" s="17">
        <v>907</v>
      </c>
      <c r="C685" s="21" t="s">
        <v>348</v>
      </c>
      <c r="D685" s="21" t="s">
        <v>299</v>
      </c>
      <c r="E685" s="21" t="s">
        <v>376</v>
      </c>
      <c r="F685" s="21" t="s">
        <v>359</v>
      </c>
      <c r="G685" s="27">
        <f>200-2.7</f>
        <v>197.3</v>
      </c>
      <c r="I685" s="142"/>
      <c r="J685" s="143"/>
    </row>
    <row r="686" spans="1:10" ht="110.25">
      <c r="A686" s="33" t="s">
        <v>551</v>
      </c>
      <c r="B686" s="17">
        <v>907</v>
      </c>
      <c r="C686" s="21" t="s">
        <v>348</v>
      </c>
      <c r="D686" s="21" t="s">
        <v>299</v>
      </c>
      <c r="E686" s="21" t="s">
        <v>378</v>
      </c>
      <c r="F686" s="21"/>
      <c r="G686" s="27">
        <f>G687</f>
        <v>479.8</v>
      </c>
    </row>
    <row r="687" spans="1:10" ht="47.25">
      <c r="A687" s="26" t="s">
        <v>356</v>
      </c>
      <c r="B687" s="17">
        <v>907</v>
      </c>
      <c r="C687" s="21" t="s">
        <v>348</v>
      </c>
      <c r="D687" s="21" t="s">
        <v>299</v>
      </c>
      <c r="E687" s="21" t="s">
        <v>378</v>
      </c>
      <c r="F687" s="21" t="s">
        <v>357</v>
      </c>
      <c r="G687" s="27">
        <f t="shared" si="136"/>
        <v>479.8</v>
      </c>
    </row>
    <row r="688" spans="1:10" ht="15.75">
      <c r="A688" s="26" t="s">
        <v>358</v>
      </c>
      <c r="B688" s="17">
        <v>907</v>
      </c>
      <c r="C688" s="21" t="s">
        <v>348</v>
      </c>
      <c r="D688" s="21" t="s">
        <v>299</v>
      </c>
      <c r="E688" s="21" t="s">
        <v>378</v>
      </c>
      <c r="F688" s="21" t="s">
        <v>359</v>
      </c>
      <c r="G688" s="27">
        <f>500-20.2</f>
        <v>479.8</v>
      </c>
      <c r="I688" s="142"/>
    </row>
    <row r="689" spans="1:9" ht="15.75">
      <c r="A689" s="24" t="s">
        <v>577</v>
      </c>
      <c r="B689" s="20">
        <v>907</v>
      </c>
      <c r="C689" s="25" t="s">
        <v>578</v>
      </c>
      <c r="D689" s="21"/>
      <c r="E689" s="21"/>
      <c r="F689" s="21"/>
      <c r="G689" s="22">
        <f t="shared" ref="G689" si="137">G690+G705</f>
        <v>34521.100000000006</v>
      </c>
    </row>
    <row r="690" spans="1:9" ht="15.75">
      <c r="A690" s="24" t="s">
        <v>579</v>
      </c>
      <c r="B690" s="20">
        <v>907</v>
      </c>
      <c r="C690" s="25" t="s">
        <v>578</v>
      </c>
      <c r="D690" s="25" t="s">
        <v>202</v>
      </c>
      <c r="E690" s="21"/>
      <c r="F690" s="21"/>
      <c r="G690" s="22">
        <f>G691</f>
        <v>22267.4</v>
      </c>
    </row>
    <row r="691" spans="1:9" ht="47.25">
      <c r="A691" s="26" t="s">
        <v>568</v>
      </c>
      <c r="B691" s="17">
        <v>907</v>
      </c>
      <c r="C691" s="21" t="s">
        <v>578</v>
      </c>
      <c r="D691" s="21" t="s">
        <v>202</v>
      </c>
      <c r="E691" s="21" t="s">
        <v>569</v>
      </c>
      <c r="F691" s="21"/>
      <c r="G691" s="27">
        <f>G692</f>
        <v>22267.4</v>
      </c>
    </row>
    <row r="692" spans="1:9" ht="47.25">
      <c r="A692" s="26" t="s">
        <v>580</v>
      </c>
      <c r="B692" s="17">
        <v>907</v>
      </c>
      <c r="C692" s="21" t="s">
        <v>578</v>
      </c>
      <c r="D692" s="21" t="s">
        <v>202</v>
      </c>
      <c r="E692" s="21" t="s">
        <v>581</v>
      </c>
      <c r="F692" s="21"/>
      <c r="G692" s="27">
        <f t="shared" ref="G692" si="138">G693+G696+G699+G702</f>
        <v>22267.4</v>
      </c>
    </row>
    <row r="693" spans="1:9" ht="47.25">
      <c r="A693" s="26" t="s">
        <v>582</v>
      </c>
      <c r="B693" s="17">
        <v>907</v>
      </c>
      <c r="C693" s="21" t="s">
        <v>578</v>
      </c>
      <c r="D693" s="21" t="s">
        <v>202</v>
      </c>
      <c r="E693" s="21" t="s">
        <v>583</v>
      </c>
      <c r="F693" s="21"/>
      <c r="G693" s="27">
        <f>G694</f>
        <v>22267.4</v>
      </c>
    </row>
    <row r="694" spans="1:9" ht="47.25">
      <c r="A694" s="26" t="s">
        <v>356</v>
      </c>
      <c r="B694" s="17">
        <v>907</v>
      </c>
      <c r="C694" s="21" t="s">
        <v>578</v>
      </c>
      <c r="D694" s="21" t="s">
        <v>202</v>
      </c>
      <c r="E694" s="21" t="s">
        <v>583</v>
      </c>
      <c r="F694" s="21" t="s">
        <v>357</v>
      </c>
      <c r="G694" s="27">
        <f t="shared" ref="G694" si="139">G695</f>
        <v>22267.4</v>
      </c>
    </row>
    <row r="695" spans="1:9" ht="15.75">
      <c r="A695" s="26" t="s">
        <v>358</v>
      </c>
      <c r="B695" s="17">
        <v>907</v>
      </c>
      <c r="C695" s="21" t="s">
        <v>578</v>
      </c>
      <c r="D695" s="21" t="s">
        <v>202</v>
      </c>
      <c r="E695" s="21" t="s">
        <v>583</v>
      </c>
      <c r="F695" s="21" t="s">
        <v>359</v>
      </c>
      <c r="G695" s="28">
        <f>10890+1490.1+9887.3</f>
        <v>22267.4</v>
      </c>
      <c r="H695" s="133" t="s">
        <v>907</v>
      </c>
      <c r="I695" s="142"/>
    </row>
    <row r="696" spans="1:9" ht="47.25" hidden="1">
      <c r="A696" s="26" t="s">
        <v>362</v>
      </c>
      <c r="B696" s="17">
        <v>907</v>
      </c>
      <c r="C696" s="21" t="s">
        <v>578</v>
      </c>
      <c r="D696" s="21" t="s">
        <v>202</v>
      </c>
      <c r="E696" s="21" t="s">
        <v>584</v>
      </c>
      <c r="F696" s="21"/>
      <c r="G696" s="27">
        <f t="shared" ref="G696:G697" si="140">G697</f>
        <v>0</v>
      </c>
    </row>
    <row r="697" spans="1:9" ht="47.25" hidden="1">
      <c r="A697" s="26" t="s">
        <v>356</v>
      </c>
      <c r="B697" s="17">
        <v>907</v>
      </c>
      <c r="C697" s="21" t="s">
        <v>578</v>
      </c>
      <c r="D697" s="21" t="s">
        <v>202</v>
      </c>
      <c r="E697" s="21" t="s">
        <v>584</v>
      </c>
      <c r="F697" s="21" t="s">
        <v>357</v>
      </c>
      <c r="G697" s="27">
        <f t="shared" si="140"/>
        <v>0</v>
      </c>
    </row>
    <row r="698" spans="1:9" ht="15.75" hidden="1">
      <c r="A698" s="26" t="s">
        <v>358</v>
      </c>
      <c r="B698" s="17">
        <v>907</v>
      </c>
      <c r="C698" s="21" t="s">
        <v>578</v>
      </c>
      <c r="D698" s="21" t="s">
        <v>202</v>
      </c>
      <c r="E698" s="21" t="s">
        <v>584</v>
      </c>
      <c r="F698" s="21" t="s">
        <v>359</v>
      </c>
      <c r="G698" s="27">
        <v>0</v>
      </c>
    </row>
    <row r="699" spans="1:9" ht="31.5" hidden="1">
      <c r="A699" s="26" t="s">
        <v>364</v>
      </c>
      <c r="B699" s="17">
        <v>907</v>
      </c>
      <c r="C699" s="21" t="s">
        <v>578</v>
      </c>
      <c r="D699" s="21" t="s">
        <v>202</v>
      </c>
      <c r="E699" s="21" t="s">
        <v>585</v>
      </c>
      <c r="F699" s="21"/>
      <c r="G699" s="27">
        <f t="shared" ref="G699:G700" si="141">G700</f>
        <v>0</v>
      </c>
    </row>
    <row r="700" spans="1:9" ht="47.25" hidden="1">
      <c r="A700" s="26" t="s">
        <v>356</v>
      </c>
      <c r="B700" s="17">
        <v>907</v>
      </c>
      <c r="C700" s="21" t="s">
        <v>578</v>
      </c>
      <c r="D700" s="21" t="s">
        <v>202</v>
      </c>
      <c r="E700" s="21" t="s">
        <v>585</v>
      </c>
      <c r="F700" s="21" t="s">
        <v>357</v>
      </c>
      <c r="G700" s="27">
        <f t="shared" si="141"/>
        <v>0</v>
      </c>
    </row>
    <row r="701" spans="1:9" ht="15.75" hidden="1">
      <c r="A701" s="26" t="s">
        <v>358</v>
      </c>
      <c r="B701" s="17">
        <v>907</v>
      </c>
      <c r="C701" s="21" t="s">
        <v>578</v>
      </c>
      <c r="D701" s="21" t="s">
        <v>202</v>
      </c>
      <c r="E701" s="21" t="s">
        <v>585</v>
      </c>
      <c r="F701" s="21" t="s">
        <v>359</v>
      </c>
      <c r="G701" s="27">
        <v>0</v>
      </c>
    </row>
    <row r="702" spans="1:9" ht="31.5" hidden="1">
      <c r="A702" s="26" t="s">
        <v>368</v>
      </c>
      <c r="B702" s="17">
        <v>907</v>
      </c>
      <c r="C702" s="21" t="s">
        <v>578</v>
      </c>
      <c r="D702" s="21" t="s">
        <v>202</v>
      </c>
      <c r="E702" s="21" t="s">
        <v>586</v>
      </c>
      <c r="F702" s="21"/>
      <c r="G702" s="27">
        <f t="shared" ref="G702:G703" si="142">G703</f>
        <v>0</v>
      </c>
    </row>
    <row r="703" spans="1:9" ht="47.25" hidden="1">
      <c r="A703" s="26" t="s">
        <v>356</v>
      </c>
      <c r="B703" s="17">
        <v>907</v>
      </c>
      <c r="C703" s="21" t="s">
        <v>578</v>
      </c>
      <c r="D703" s="21" t="s">
        <v>202</v>
      </c>
      <c r="E703" s="21" t="s">
        <v>586</v>
      </c>
      <c r="F703" s="21" t="s">
        <v>357</v>
      </c>
      <c r="G703" s="27">
        <f t="shared" si="142"/>
        <v>0</v>
      </c>
    </row>
    <row r="704" spans="1:9" ht="15.75" hidden="1">
      <c r="A704" s="26" t="s">
        <v>358</v>
      </c>
      <c r="B704" s="17">
        <v>907</v>
      </c>
      <c r="C704" s="21" t="s">
        <v>578</v>
      </c>
      <c r="D704" s="21" t="s">
        <v>202</v>
      </c>
      <c r="E704" s="21" t="s">
        <v>586</v>
      </c>
      <c r="F704" s="21" t="s">
        <v>359</v>
      </c>
      <c r="G704" s="27">
        <v>0</v>
      </c>
    </row>
    <row r="705" spans="1:9" ht="31.5">
      <c r="A705" s="24" t="s">
        <v>587</v>
      </c>
      <c r="B705" s="20">
        <v>907</v>
      </c>
      <c r="C705" s="25" t="s">
        <v>578</v>
      </c>
      <c r="D705" s="25" t="s">
        <v>318</v>
      </c>
      <c r="E705" s="25"/>
      <c r="F705" s="25"/>
      <c r="G705" s="22">
        <f t="shared" ref="G705" si="143">G713+G706</f>
        <v>12253.7</v>
      </c>
    </row>
    <row r="706" spans="1:9" ht="47.25">
      <c r="A706" s="31" t="s">
        <v>568</v>
      </c>
      <c r="B706" s="17">
        <v>907</v>
      </c>
      <c r="C706" s="21" t="s">
        <v>578</v>
      </c>
      <c r="D706" s="21" t="s">
        <v>318</v>
      </c>
      <c r="E706" s="43" t="s">
        <v>569</v>
      </c>
      <c r="F706" s="21"/>
      <c r="G706" s="27">
        <f t="shared" ref="G706:G707" si="144">G707</f>
        <v>3047</v>
      </c>
    </row>
    <row r="707" spans="1:9" ht="47.25">
      <c r="A707" s="48" t="s">
        <v>588</v>
      </c>
      <c r="B707" s="17">
        <v>907</v>
      </c>
      <c r="C707" s="21" t="s">
        <v>578</v>
      </c>
      <c r="D707" s="21" t="s">
        <v>318</v>
      </c>
      <c r="E707" s="43" t="s">
        <v>589</v>
      </c>
      <c r="F707" s="21"/>
      <c r="G707" s="27">
        <f t="shared" si="144"/>
        <v>3047</v>
      </c>
    </row>
    <row r="708" spans="1:9" ht="31.5">
      <c r="A708" s="31" t="s">
        <v>241</v>
      </c>
      <c r="B708" s="17">
        <v>907</v>
      </c>
      <c r="C708" s="21" t="s">
        <v>578</v>
      </c>
      <c r="D708" s="21" t="s">
        <v>318</v>
      </c>
      <c r="E708" s="43" t="s">
        <v>590</v>
      </c>
      <c r="F708" s="21"/>
      <c r="G708" s="27">
        <f>G711+G709</f>
        <v>3047</v>
      </c>
    </row>
    <row r="709" spans="1:9" ht="94.5">
      <c r="A709" s="26" t="s">
        <v>211</v>
      </c>
      <c r="B709" s="17">
        <v>907</v>
      </c>
      <c r="C709" s="21" t="s">
        <v>578</v>
      </c>
      <c r="D709" s="21" t="s">
        <v>318</v>
      </c>
      <c r="E709" s="43" t="s">
        <v>590</v>
      </c>
      <c r="F709" s="21" t="s">
        <v>212</v>
      </c>
      <c r="G709" s="27">
        <f>G710</f>
        <v>2111</v>
      </c>
    </row>
    <row r="710" spans="1:9" ht="31.5">
      <c r="A710" s="26" t="s">
        <v>213</v>
      </c>
      <c r="B710" s="17">
        <v>907</v>
      </c>
      <c r="C710" s="21" t="s">
        <v>578</v>
      </c>
      <c r="D710" s="21" t="s">
        <v>318</v>
      </c>
      <c r="E710" s="43" t="s">
        <v>590</v>
      </c>
      <c r="F710" s="21" t="s">
        <v>214</v>
      </c>
      <c r="G710" s="27">
        <v>2111</v>
      </c>
      <c r="I710" s="142"/>
    </row>
    <row r="711" spans="1:9" ht="31.5">
      <c r="A711" s="31" t="s">
        <v>215</v>
      </c>
      <c r="B711" s="17">
        <v>907</v>
      </c>
      <c r="C711" s="21" t="s">
        <v>578</v>
      </c>
      <c r="D711" s="21" t="s">
        <v>318</v>
      </c>
      <c r="E711" s="43" t="s">
        <v>590</v>
      </c>
      <c r="F711" s="21" t="s">
        <v>216</v>
      </c>
      <c r="G711" s="27">
        <f t="shared" ref="G711" si="145">G712</f>
        <v>936</v>
      </c>
    </row>
    <row r="712" spans="1:9" ht="47.25">
      <c r="A712" s="31" t="s">
        <v>217</v>
      </c>
      <c r="B712" s="17">
        <v>907</v>
      </c>
      <c r="C712" s="21" t="s">
        <v>578</v>
      </c>
      <c r="D712" s="21" t="s">
        <v>318</v>
      </c>
      <c r="E712" s="43" t="s">
        <v>590</v>
      </c>
      <c r="F712" s="21" t="s">
        <v>218</v>
      </c>
      <c r="G712" s="27">
        <f>3047-2111</f>
        <v>936</v>
      </c>
      <c r="I712" s="142"/>
    </row>
    <row r="713" spans="1:9" ht="15.75">
      <c r="A713" s="26" t="s">
        <v>205</v>
      </c>
      <c r="B713" s="17">
        <v>907</v>
      </c>
      <c r="C713" s="21" t="s">
        <v>578</v>
      </c>
      <c r="D713" s="21" t="s">
        <v>318</v>
      </c>
      <c r="E713" s="21" t="s">
        <v>206</v>
      </c>
      <c r="F713" s="21"/>
      <c r="G713" s="27">
        <f t="shared" ref="G713" si="146">G714+G720</f>
        <v>9206.7000000000007</v>
      </c>
    </row>
    <row r="714" spans="1:9" ht="31.5">
      <c r="A714" s="26" t="s">
        <v>207</v>
      </c>
      <c r="B714" s="17">
        <v>907</v>
      </c>
      <c r="C714" s="21" t="s">
        <v>578</v>
      </c>
      <c r="D714" s="21" t="s">
        <v>318</v>
      </c>
      <c r="E714" s="21" t="s">
        <v>208</v>
      </c>
      <c r="F714" s="21"/>
      <c r="G714" s="27">
        <f>G715</f>
        <v>3599.8</v>
      </c>
    </row>
    <row r="715" spans="1:9" ht="47.25">
      <c r="A715" s="26" t="s">
        <v>209</v>
      </c>
      <c r="B715" s="17">
        <v>907</v>
      </c>
      <c r="C715" s="21" t="s">
        <v>578</v>
      </c>
      <c r="D715" s="21" t="s">
        <v>318</v>
      </c>
      <c r="E715" s="21" t="s">
        <v>210</v>
      </c>
      <c r="F715" s="21"/>
      <c r="G715" s="27">
        <f t="shared" ref="G715" si="147">G716+G718</f>
        <v>3599.8</v>
      </c>
    </row>
    <row r="716" spans="1:9" ht="94.5">
      <c r="A716" s="26" t="s">
        <v>211</v>
      </c>
      <c r="B716" s="17">
        <v>907</v>
      </c>
      <c r="C716" s="21" t="s">
        <v>578</v>
      </c>
      <c r="D716" s="21" t="s">
        <v>318</v>
      </c>
      <c r="E716" s="21" t="s">
        <v>210</v>
      </c>
      <c r="F716" s="21" t="s">
        <v>212</v>
      </c>
      <c r="G716" s="27">
        <f>G717</f>
        <v>3599.8</v>
      </c>
    </row>
    <row r="717" spans="1:9" ht="31.5">
      <c r="A717" s="26" t="s">
        <v>213</v>
      </c>
      <c r="B717" s="17">
        <v>907</v>
      </c>
      <c r="C717" s="21" t="s">
        <v>578</v>
      </c>
      <c r="D717" s="21" t="s">
        <v>318</v>
      </c>
      <c r="E717" s="21" t="s">
        <v>210</v>
      </c>
      <c r="F717" s="21" t="s">
        <v>214</v>
      </c>
      <c r="G717" s="28">
        <v>3599.8</v>
      </c>
    </row>
    <row r="718" spans="1:9" ht="31.5" hidden="1">
      <c r="A718" s="26" t="s">
        <v>215</v>
      </c>
      <c r="B718" s="17">
        <v>907</v>
      </c>
      <c r="C718" s="21" t="s">
        <v>578</v>
      </c>
      <c r="D718" s="21" t="s">
        <v>318</v>
      </c>
      <c r="E718" s="21" t="s">
        <v>210</v>
      </c>
      <c r="F718" s="21" t="s">
        <v>216</v>
      </c>
      <c r="G718" s="27">
        <f t="shared" ref="G718" si="148">G719</f>
        <v>0</v>
      </c>
    </row>
    <row r="719" spans="1:9" ht="47.25" hidden="1">
      <c r="A719" s="26" t="s">
        <v>217</v>
      </c>
      <c r="B719" s="17">
        <v>907</v>
      </c>
      <c r="C719" s="21" t="s">
        <v>578</v>
      </c>
      <c r="D719" s="21" t="s">
        <v>318</v>
      </c>
      <c r="E719" s="21" t="s">
        <v>210</v>
      </c>
      <c r="F719" s="21" t="s">
        <v>218</v>
      </c>
      <c r="G719" s="27"/>
    </row>
    <row r="720" spans="1:9" ht="15.75">
      <c r="A720" s="26" t="s">
        <v>225</v>
      </c>
      <c r="B720" s="17">
        <v>907</v>
      </c>
      <c r="C720" s="21" t="s">
        <v>578</v>
      </c>
      <c r="D720" s="21" t="s">
        <v>318</v>
      </c>
      <c r="E720" s="21" t="s">
        <v>226</v>
      </c>
      <c r="F720" s="21"/>
      <c r="G720" s="27">
        <f>G721</f>
        <v>5606.9</v>
      </c>
    </row>
    <row r="721" spans="1:12" ht="31.5">
      <c r="A721" s="26" t="s">
        <v>424</v>
      </c>
      <c r="B721" s="17">
        <v>907</v>
      </c>
      <c r="C721" s="21" t="s">
        <v>578</v>
      </c>
      <c r="D721" s="21" t="s">
        <v>318</v>
      </c>
      <c r="E721" s="21" t="s">
        <v>425</v>
      </c>
      <c r="F721" s="21"/>
      <c r="G721" s="27">
        <f>G722+G724+G726</f>
        <v>5606.9</v>
      </c>
      <c r="J721" s="160"/>
      <c r="K721" s="160"/>
    </row>
    <row r="722" spans="1:12" ht="94.5">
      <c r="A722" s="26" t="s">
        <v>211</v>
      </c>
      <c r="B722" s="17">
        <v>907</v>
      </c>
      <c r="C722" s="21" t="s">
        <v>578</v>
      </c>
      <c r="D722" s="21" t="s">
        <v>318</v>
      </c>
      <c r="E722" s="21" t="s">
        <v>425</v>
      </c>
      <c r="F722" s="21" t="s">
        <v>212</v>
      </c>
      <c r="G722" s="27">
        <f>G723</f>
        <v>4240.2</v>
      </c>
      <c r="J722" s="160"/>
      <c r="K722" s="160"/>
    </row>
    <row r="723" spans="1:12" ht="31.5">
      <c r="A723" s="26" t="s">
        <v>426</v>
      </c>
      <c r="B723" s="17">
        <v>907</v>
      </c>
      <c r="C723" s="21" t="s">
        <v>578</v>
      </c>
      <c r="D723" s="21" t="s">
        <v>318</v>
      </c>
      <c r="E723" s="21" t="s">
        <v>425</v>
      </c>
      <c r="F723" s="21" t="s">
        <v>293</v>
      </c>
      <c r="G723" s="28">
        <v>4240.2</v>
      </c>
      <c r="J723" s="160"/>
      <c r="K723" s="160"/>
    </row>
    <row r="724" spans="1:12" ht="31.5">
      <c r="A724" s="26" t="s">
        <v>215</v>
      </c>
      <c r="B724" s="17">
        <v>907</v>
      </c>
      <c r="C724" s="21" t="s">
        <v>578</v>
      </c>
      <c r="D724" s="21" t="s">
        <v>318</v>
      </c>
      <c r="E724" s="21" t="s">
        <v>425</v>
      </c>
      <c r="F724" s="21" t="s">
        <v>216</v>
      </c>
      <c r="G724" s="27">
        <f>G725</f>
        <v>1339.6</v>
      </c>
      <c r="J724" s="160"/>
      <c r="K724" s="160"/>
    </row>
    <row r="725" spans="1:12" ht="47.25">
      <c r="A725" s="26" t="s">
        <v>217</v>
      </c>
      <c r="B725" s="17">
        <v>907</v>
      </c>
      <c r="C725" s="21" t="s">
        <v>578</v>
      </c>
      <c r="D725" s="21" t="s">
        <v>318</v>
      </c>
      <c r="E725" s="21" t="s">
        <v>425</v>
      </c>
      <c r="F725" s="21" t="s">
        <v>218</v>
      </c>
      <c r="G725" s="28">
        <v>1339.6</v>
      </c>
      <c r="J725" s="160"/>
      <c r="K725" s="160"/>
    </row>
    <row r="726" spans="1:12" ht="15.75">
      <c r="A726" s="26" t="s">
        <v>219</v>
      </c>
      <c r="B726" s="17">
        <v>907</v>
      </c>
      <c r="C726" s="21" t="s">
        <v>578</v>
      </c>
      <c r="D726" s="21" t="s">
        <v>318</v>
      </c>
      <c r="E726" s="21" t="s">
        <v>425</v>
      </c>
      <c r="F726" s="21" t="s">
        <v>229</v>
      </c>
      <c r="G726" s="27">
        <f>G727</f>
        <v>27.1</v>
      </c>
      <c r="J726" s="160"/>
      <c r="K726" s="160"/>
    </row>
    <row r="727" spans="1:12" ht="15.75">
      <c r="A727" s="26" t="s">
        <v>656</v>
      </c>
      <c r="B727" s="17">
        <v>907</v>
      </c>
      <c r="C727" s="21" t="s">
        <v>578</v>
      </c>
      <c r="D727" s="21" t="s">
        <v>318</v>
      </c>
      <c r="E727" s="21" t="s">
        <v>425</v>
      </c>
      <c r="F727" s="21" t="s">
        <v>222</v>
      </c>
      <c r="G727" s="27">
        <v>27.1</v>
      </c>
      <c r="J727" s="160"/>
      <c r="K727" s="160"/>
    </row>
    <row r="728" spans="1:12" ht="47.25">
      <c r="A728" s="20" t="s">
        <v>591</v>
      </c>
      <c r="B728" s="20">
        <v>908</v>
      </c>
      <c r="C728" s="21"/>
      <c r="D728" s="21"/>
      <c r="E728" s="21"/>
      <c r="F728" s="21"/>
      <c r="G728" s="22">
        <f>G729+G736+G750+G880</f>
        <v>110423.69</v>
      </c>
      <c r="L728" s="143"/>
    </row>
    <row r="729" spans="1:12" ht="31.5">
      <c r="A729" s="24" t="s">
        <v>306</v>
      </c>
      <c r="B729" s="20">
        <v>908</v>
      </c>
      <c r="C729" s="25" t="s">
        <v>299</v>
      </c>
      <c r="D729" s="25"/>
      <c r="E729" s="25"/>
      <c r="F729" s="25"/>
      <c r="G729" s="22">
        <f t="shared" ref="G729:G734" si="149">G730</f>
        <v>50</v>
      </c>
    </row>
    <row r="730" spans="1:12" ht="63">
      <c r="A730" s="24" t="s">
        <v>307</v>
      </c>
      <c r="B730" s="20">
        <v>908</v>
      </c>
      <c r="C730" s="25" t="s">
        <v>299</v>
      </c>
      <c r="D730" s="25" t="s">
        <v>303</v>
      </c>
      <c r="E730" s="25"/>
      <c r="F730" s="25"/>
      <c r="G730" s="22">
        <f t="shared" si="149"/>
        <v>50</v>
      </c>
    </row>
    <row r="731" spans="1:12" ht="21.75" customHeight="1">
      <c r="A731" s="26" t="s">
        <v>205</v>
      </c>
      <c r="B731" s="17">
        <v>908</v>
      </c>
      <c r="C731" s="21" t="s">
        <v>299</v>
      </c>
      <c r="D731" s="21" t="s">
        <v>303</v>
      </c>
      <c r="E731" s="21" t="s">
        <v>206</v>
      </c>
      <c r="F731" s="21"/>
      <c r="G731" s="27">
        <f t="shared" si="149"/>
        <v>50</v>
      </c>
    </row>
    <row r="732" spans="1:12" ht="15.75">
      <c r="A732" s="26" t="s">
        <v>225</v>
      </c>
      <c r="B732" s="17">
        <v>908</v>
      </c>
      <c r="C732" s="21" t="s">
        <v>299</v>
      </c>
      <c r="D732" s="21" t="s">
        <v>303</v>
      </c>
      <c r="E732" s="21" t="s">
        <v>226</v>
      </c>
      <c r="F732" s="21"/>
      <c r="G732" s="27">
        <f t="shared" si="149"/>
        <v>50</v>
      </c>
    </row>
    <row r="733" spans="1:12" ht="15.75">
      <c r="A733" s="26" t="s">
        <v>314</v>
      </c>
      <c r="B733" s="17">
        <v>908</v>
      </c>
      <c r="C733" s="21" t="s">
        <v>299</v>
      </c>
      <c r="D733" s="21" t="s">
        <v>303</v>
      </c>
      <c r="E733" s="21" t="s">
        <v>315</v>
      </c>
      <c r="F733" s="21"/>
      <c r="G733" s="27">
        <f t="shared" si="149"/>
        <v>50</v>
      </c>
    </row>
    <row r="734" spans="1:12" ht="31.5">
      <c r="A734" s="26" t="s">
        <v>215</v>
      </c>
      <c r="B734" s="17">
        <v>908</v>
      </c>
      <c r="C734" s="21" t="s">
        <v>299</v>
      </c>
      <c r="D734" s="21" t="s">
        <v>303</v>
      </c>
      <c r="E734" s="21" t="s">
        <v>315</v>
      </c>
      <c r="F734" s="21" t="s">
        <v>216</v>
      </c>
      <c r="G734" s="27">
        <f t="shared" si="149"/>
        <v>50</v>
      </c>
    </row>
    <row r="735" spans="1:12" ht="47.25">
      <c r="A735" s="26" t="s">
        <v>217</v>
      </c>
      <c r="B735" s="17">
        <v>908</v>
      </c>
      <c r="C735" s="21" t="s">
        <v>299</v>
      </c>
      <c r="D735" s="21" t="s">
        <v>303</v>
      </c>
      <c r="E735" s="21" t="s">
        <v>315</v>
      </c>
      <c r="F735" s="21" t="s">
        <v>218</v>
      </c>
      <c r="G735" s="27">
        <v>50</v>
      </c>
    </row>
    <row r="736" spans="1:12" ht="15.75">
      <c r="A736" s="24" t="s">
        <v>316</v>
      </c>
      <c r="B736" s="20">
        <v>908</v>
      </c>
      <c r="C736" s="25" t="s">
        <v>234</v>
      </c>
      <c r="D736" s="25"/>
      <c r="E736" s="25"/>
      <c r="F736" s="25"/>
      <c r="G736" s="22">
        <f>G737+G743</f>
        <v>18331.8</v>
      </c>
    </row>
    <row r="737" spans="1:9" ht="15.75">
      <c r="A737" s="24" t="s">
        <v>592</v>
      </c>
      <c r="B737" s="20">
        <v>908</v>
      </c>
      <c r="C737" s="25" t="s">
        <v>234</v>
      </c>
      <c r="D737" s="25" t="s">
        <v>383</v>
      </c>
      <c r="E737" s="25"/>
      <c r="F737" s="25"/>
      <c r="G737" s="22">
        <f>G738</f>
        <v>3207.7</v>
      </c>
    </row>
    <row r="738" spans="1:9" ht="15.75">
      <c r="A738" s="26" t="s">
        <v>205</v>
      </c>
      <c r="B738" s="17">
        <v>908</v>
      </c>
      <c r="C738" s="21" t="s">
        <v>234</v>
      </c>
      <c r="D738" s="21" t="s">
        <v>383</v>
      </c>
      <c r="E738" s="21" t="s">
        <v>206</v>
      </c>
      <c r="F738" s="25"/>
      <c r="G738" s="27">
        <f>G739</f>
        <v>3207.7</v>
      </c>
    </row>
    <row r="739" spans="1:9" ht="15.75">
      <c r="A739" s="26" t="s">
        <v>225</v>
      </c>
      <c r="B739" s="17">
        <v>908</v>
      </c>
      <c r="C739" s="21" t="s">
        <v>234</v>
      </c>
      <c r="D739" s="21" t="s">
        <v>383</v>
      </c>
      <c r="E739" s="21" t="s">
        <v>226</v>
      </c>
      <c r="F739" s="25"/>
      <c r="G739" s="27">
        <f>G740</f>
        <v>3207.7</v>
      </c>
    </row>
    <row r="740" spans="1:9" ht="39" customHeight="1">
      <c r="A740" s="26" t="s">
        <v>593</v>
      </c>
      <c r="B740" s="17">
        <v>908</v>
      </c>
      <c r="C740" s="21" t="s">
        <v>234</v>
      </c>
      <c r="D740" s="21" t="s">
        <v>383</v>
      </c>
      <c r="E740" s="21" t="s">
        <v>594</v>
      </c>
      <c r="F740" s="21"/>
      <c r="G740" s="27">
        <f>G741</f>
        <v>3207.7</v>
      </c>
    </row>
    <row r="741" spans="1:9" ht="31.5">
      <c r="A741" s="26" t="s">
        <v>215</v>
      </c>
      <c r="B741" s="17">
        <v>908</v>
      </c>
      <c r="C741" s="21" t="s">
        <v>234</v>
      </c>
      <c r="D741" s="21" t="s">
        <v>383</v>
      </c>
      <c r="E741" s="21" t="s">
        <v>594</v>
      </c>
      <c r="F741" s="21" t="s">
        <v>216</v>
      </c>
      <c r="G741" s="27">
        <f>G742</f>
        <v>3207.7</v>
      </c>
    </row>
    <row r="742" spans="1:9" ht="47.25">
      <c r="A742" s="26" t="s">
        <v>217</v>
      </c>
      <c r="B742" s="17">
        <v>908</v>
      </c>
      <c r="C742" s="21" t="s">
        <v>234</v>
      </c>
      <c r="D742" s="21" t="s">
        <v>383</v>
      </c>
      <c r="E742" s="21" t="s">
        <v>594</v>
      </c>
      <c r="F742" s="21" t="s">
        <v>218</v>
      </c>
      <c r="G742" s="27">
        <v>3207.7</v>
      </c>
    </row>
    <row r="743" spans="1:9" ht="15.75">
      <c r="A743" s="24" t="s">
        <v>595</v>
      </c>
      <c r="B743" s="20">
        <v>908</v>
      </c>
      <c r="C743" s="25" t="s">
        <v>234</v>
      </c>
      <c r="D743" s="25" t="s">
        <v>303</v>
      </c>
      <c r="E743" s="21"/>
      <c r="F743" s="25"/>
      <c r="G743" s="22">
        <f>G744</f>
        <v>15124.1</v>
      </c>
    </row>
    <row r="744" spans="1:9" ht="47.25">
      <c r="A744" s="33" t="s">
        <v>596</v>
      </c>
      <c r="B744" s="17">
        <v>908</v>
      </c>
      <c r="C744" s="21" t="s">
        <v>234</v>
      </c>
      <c r="D744" s="21" t="s">
        <v>303</v>
      </c>
      <c r="E744" s="21" t="s">
        <v>597</v>
      </c>
      <c r="F744" s="21"/>
      <c r="G744" s="27">
        <f>G745</f>
        <v>15124.1</v>
      </c>
    </row>
    <row r="745" spans="1:9" ht="15.75">
      <c r="A745" s="31" t="s">
        <v>598</v>
      </c>
      <c r="B745" s="17">
        <v>908</v>
      </c>
      <c r="C745" s="21" t="s">
        <v>234</v>
      </c>
      <c r="D745" s="21" t="s">
        <v>303</v>
      </c>
      <c r="E745" s="43" t="s">
        <v>599</v>
      </c>
      <c r="F745" s="21"/>
      <c r="G745" s="27">
        <f>G746+G748</f>
        <v>15124.1</v>
      </c>
    </row>
    <row r="746" spans="1:9" ht="31.5">
      <c r="A746" s="26" t="s">
        <v>215</v>
      </c>
      <c r="B746" s="17">
        <v>908</v>
      </c>
      <c r="C746" s="21" t="s">
        <v>234</v>
      </c>
      <c r="D746" s="21" t="s">
        <v>303</v>
      </c>
      <c r="E746" s="43" t="s">
        <v>599</v>
      </c>
      <c r="F746" s="21" t="s">
        <v>216</v>
      </c>
      <c r="G746" s="27">
        <f>G747</f>
        <v>15114.1</v>
      </c>
    </row>
    <row r="747" spans="1:9" ht="47.25">
      <c r="A747" s="26" t="s">
        <v>217</v>
      </c>
      <c r="B747" s="17">
        <v>908</v>
      </c>
      <c r="C747" s="21" t="s">
        <v>234</v>
      </c>
      <c r="D747" s="21" t="s">
        <v>303</v>
      </c>
      <c r="E747" s="43" t="s">
        <v>599</v>
      </c>
      <c r="F747" s="21" t="s">
        <v>218</v>
      </c>
      <c r="G747" s="27">
        <f>15124.1-10</f>
        <v>15114.1</v>
      </c>
      <c r="H747" s="147" t="s">
        <v>826</v>
      </c>
    </row>
    <row r="748" spans="1:9" ht="15.75">
      <c r="A748" s="26" t="s">
        <v>219</v>
      </c>
      <c r="B748" s="17">
        <v>908</v>
      </c>
      <c r="C748" s="21" t="s">
        <v>234</v>
      </c>
      <c r="D748" s="21" t="s">
        <v>303</v>
      </c>
      <c r="E748" s="43" t="s">
        <v>599</v>
      </c>
      <c r="F748" s="21" t="s">
        <v>229</v>
      </c>
      <c r="G748" s="27">
        <f>G749</f>
        <v>10</v>
      </c>
    </row>
    <row r="749" spans="1:9" ht="15.75">
      <c r="A749" s="26" t="s">
        <v>656</v>
      </c>
      <c r="B749" s="17">
        <v>908</v>
      </c>
      <c r="C749" s="21" t="s">
        <v>234</v>
      </c>
      <c r="D749" s="21" t="s">
        <v>303</v>
      </c>
      <c r="E749" s="43" t="s">
        <v>599</v>
      </c>
      <c r="F749" s="21" t="s">
        <v>222</v>
      </c>
      <c r="G749" s="27">
        <v>10</v>
      </c>
      <c r="H749" s="1" t="s">
        <v>827</v>
      </c>
    </row>
    <row r="750" spans="1:9" ht="15.75">
      <c r="A750" s="24" t="s">
        <v>477</v>
      </c>
      <c r="B750" s="20">
        <v>908</v>
      </c>
      <c r="C750" s="25" t="s">
        <v>318</v>
      </c>
      <c r="D750" s="25"/>
      <c r="E750" s="25"/>
      <c r="F750" s="25"/>
      <c r="G750" s="22">
        <f>G751+G766+G813+G861</f>
        <v>91954.79</v>
      </c>
      <c r="I750" s="141"/>
    </row>
    <row r="751" spans="1:9" ht="15.75">
      <c r="A751" s="24" t="s">
        <v>478</v>
      </c>
      <c r="B751" s="20">
        <v>908</v>
      </c>
      <c r="C751" s="25" t="s">
        <v>318</v>
      </c>
      <c r="D751" s="25" t="s">
        <v>202</v>
      </c>
      <c r="E751" s="25"/>
      <c r="F751" s="25"/>
      <c r="G751" s="22">
        <f>G752</f>
        <v>6634.1</v>
      </c>
    </row>
    <row r="752" spans="1:9" ht="15.75">
      <c r="A752" s="26" t="s">
        <v>205</v>
      </c>
      <c r="B752" s="17">
        <v>908</v>
      </c>
      <c r="C752" s="21" t="s">
        <v>318</v>
      </c>
      <c r="D752" s="21" t="s">
        <v>202</v>
      </c>
      <c r="E752" s="21" t="s">
        <v>206</v>
      </c>
      <c r="F752" s="21"/>
      <c r="G752" s="27">
        <f>G757</f>
        <v>6634.1</v>
      </c>
    </row>
    <row r="753" spans="1:12" ht="31.5" hidden="1">
      <c r="A753" s="26" t="s">
        <v>269</v>
      </c>
      <c r="B753" s="17">
        <v>908</v>
      </c>
      <c r="C753" s="21" t="s">
        <v>318</v>
      </c>
      <c r="D753" s="21" t="s">
        <v>202</v>
      </c>
      <c r="E753" s="21" t="s">
        <v>270</v>
      </c>
      <c r="F753" s="21"/>
      <c r="G753" s="27">
        <f t="shared" ref="G753:G755" si="150">G754</f>
        <v>0</v>
      </c>
    </row>
    <row r="754" spans="1:12" ht="15.75" hidden="1">
      <c r="A754" s="26" t="s">
        <v>600</v>
      </c>
      <c r="B754" s="17">
        <v>908</v>
      </c>
      <c r="C754" s="21" t="s">
        <v>318</v>
      </c>
      <c r="D754" s="21" t="s">
        <v>202</v>
      </c>
      <c r="E754" s="21" t="s">
        <v>601</v>
      </c>
      <c r="F754" s="21"/>
      <c r="G754" s="27">
        <f t="shared" si="150"/>
        <v>0</v>
      </c>
    </row>
    <row r="755" spans="1:12" ht="15.75" hidden="1">
      <c r="A755" s="26" t="s">
        <v>219</v>
      </c>
      <c r="B755" s="17">
        <v>908</v>
      </c>
      <c r="C755" s="21" t="s">
        <v>318</v>
      </c>
      <c r="D755" s="21" t="s">
        <v>202</v>
      </c>
      <c r="E755" s="21" t="s">
        <v>601</v>
      </c>
      <c r="F755" s="21" t="s">
        <v>229</v>
      </c>
      <c r="G755" s="27">
        <f t="shared" si="150"/>
        <v>0</v>
      </c>
    </row>
    <row r="756" spans="1:12" ht="63" hidden="1">
      <c r="A756" s="26" t="s">
        <v>268</v>
      </c>
      <c r="B756" s="17">
        <v>908</v>
      </c>
      <c r="C756" s="21" t="s">
        <v>318</v>
      </c>
      <c r="D756" s="21" t="s">
        <v>202</v>
      </c>
      <c r="E756" s="21" t="s">
        <v>601</v>
      </c>
      <c r="F756" s="21" t="s">
        <v>244</v>
      </c>
      <c r="G756" s="27">
        <v>0</v>
      </c>
    </row>
    <row r="757" spans="1:12" ht="15.75">
      <c r="A757" s="26" t="s">
        <v>225</v>
      </c>
      <c r="B757" s="17">
        <v>908</v>
      </c>
      <c r="C757" s="21" t="s">
        <v>318</v>
      </c>
      <c r="D757" s="21" t="s">
        <v>202</v>
      </c>
      <c r="E757" s="21" t="s">
        <v>226</v>
      </c>
      <c r="F757" s="25"/>
      <c r="G757" s="27">
        <f>G758+G763</f>
        <v>6634.1</v>
      </c>
    </row>
    <row r="758" spans="1:12" ht="15.75">
      <c r="A758" s="26" t="s">
        <v>602</v>
      </c>
      <c r="B758" s="17">
        <v>908</v>
      </c>
      <c r="C758" s="21" t="s">
        <v>318</v>
      </c>
      <c r="D758" s="21" t="s">
        <v>202</v>
      </c>
      <c r="E758" s="21" t="s">
        <v>603</v>
      </c>
      <c r="F758" s="25"/>
      <c r="G758" s="27">
        <f>G761</f>
        <v>2400</v>
      </c>
    </row>
    <row r="759" spans="1:12" ht="31.5" hidden="1">
      <c r="A759" s="26" t="s">
        <v>215</v>
      </c>
      <c r="B759" s="17">
        <v>908</v>
      </c>
      <c r="C759" s="21" t="s">
        <v>318</v>
      </c>
      <c r="D759" s="21" t="s">
        <v>202</v>
      </c>
      <c r="E759" s="21" t="s">
        <v>603</v>
      </c>
      <c r="F759" s="21" t="s">
        <v>216</v>
      </c>
      <c r="G759" s="27">
        <f>G760</f>
        <v>0</v>
      </c>
    </row>
    <row r="760" spans="1:12" ht="47.25" hidden="1">
      <c r="A760" s="26" t="s">
        <v>217</v>
      </c>
      <c r="B760" s="17">
        <v>908</v>
      </c>
      <c r="C760" s="21" t="s">
        <v>318</v>
      </c>
      <c r="D760" s="21" t="s">
        <v>202</v>
      </c>
      <c r="E760" s="21" t="s">
        <v>603</v>
      </c>
      <c r="F760" s="21" t="s">
        <v>218</v>
      </c>
      <c r="G760" s="27"/>
      <c r="I760" s="142"/>
    </row>
    <row r="761" spans="1:12" ht="15.75">
      <c r="A761" s="26" t="s">
        <v>219</v>
      </c>
      <c r="B761" s="17">
        <v>908</v>
      </c>
      <c r="C761" s="21" t="s">
        <v>318</v>
      </c>
      <c r="D761" s="21" t="s">
        <v>202</v>
      </c>
      <c r="E761" s="21" t="s">
        <v>603</v>
      </c>
      <c r="F761" s="21" t="s">
        <v>229</v>
      </c>
      <c r="G761" s="27">
        <f>G762</f>
        <v>2400</v>
      </c>
    </row>
    <row r="762" spans="1:12" ht="63">
      <c r="A762" s="26" t="s">
        <v>268</v>
      </c>
      <c r="B762" s="17">
        <v>908</v>
      </c>
      <c r="C762" s="21" t="s">
        <v>318</v>
      </c>
      <c r="D762" s="21" t="s">
        <v>202</v>
      </c>
      <c r="E762" s="21" t="s">
        <v>603</v>
      </c>
      <c r="F762" s="21" t="s">
        <v>244</v>
      </c>
      <c r="G762" s="27">
        <f>1500+900</f>
        <v>2400</v>
      </c>
      <c r="I762" s="142"/>
    </row>
    <row r="763" spans="1:12" ht="31.5">
      <c r="A763" s="31" t="s">
        <v>485</v>
      </c>
      <c r="B763" s="17">
        <v>908</v>
      </c>
      <c r="C763" s="21" t="s">
        <v>318</v>
      </c>
      <c r="D763" s="21" t="s">
        <v>202</v>
      </c>
      <c r="E763" s="21" t="s">
        <v>486</v>
      </c>
      <c r="F763" s="25"/>
      <c r="G763" s="27">
        <f>G764</f>
        <v>4234.1000000000004</v>
      </c>
    </row>
    <row r="764" spans="1:12" ht="31.5">
      <c r="A764" s="26" t="s">
        <v>215</v>
      </c>
      <c r="B764" s="17">
        <v>908</v>
      </c>
      <c r="C764" s="21" t="s">
        <v>318</v>
      </c>
      <c r="D764" s="21" t="s">
        <v>202</v>
      </c>
      <c r="E764" s="21" t="s">
        <v>486</v>
      </c>
      <c r="F764" s="21" t="s">
        <v>216</v>
      </c>
      <c r="G764" s="27">
        <f>G765</f>
        <v>4234.1000000000004</v>
      </c>
    </row>
    <row r="765" spans="1:12" ht="47.25">
      <c r="A765" s="26" t="s">
        <v>217</v>
      </c>
      <c r="B765" s="17">
        <v>908</v>
      </c>
      <c r="C765" s="21" t="s">
        <v>318</v>
      </c>
      <c r="D765" s="21" t="s">
        <v>202</v>
      </c>
      <c r="E765" s="21" t="s">
        <v>486</v>
      </c>
      <c r="F765" s="21" t="s">
        <v>218</v>
      </c>
      <c r="G765" s="28">
        <f>3811.8+422.3</f>
        <v>4234.1000000000004</v>
      </c>
    </row>
    <row r="766" spans="1:12" ht="15.75">
      <c r="A766" s="24" t="s">
        <v>604</v>
      </c>
      <c r="B766" s="20">
        <v>908</v>
      </c>
      <c r="C766" s="25" t="s">
        <v>318</v>
      </c>
      <c r="D766" s="25" t="s">
        <v>297</v>
      </c>
      <c r="E766" s="25"/>
      <c r="F766" s="25"/>
      <c r="G766" s="22">
        <f>G767+G792</f>
        <v>37179.5</v>
      </c>
      <c r="I766" s="142"/>
      <c r="L766" s="143"/>
    </row>
    <row r="767" spans="1:12" ht="67.5" customHeight="1">
      <c r="A767" s="26" t="s">
        <v>694</v>
      </c>
      <c r="B767" s="17">
        <v>908</v>
      </c>
      <c r="C767" s="21" t="s">
        <v>318</v>
      </c>
      <c r="D767" s="21" t="s">
        <v>297</v>
      </c>
      <c r="E767" s="21" t="s">
        <v>605</v>
      </c>
      <c r="F767" s="25"/>
      <c r="G767" s="27">
        <f>G771+G774+G777+G780+G783+G789</f>
        <v>5567.9000000000005</v>
      </c>
      <c r="I767" s="142"/>
    </row>
    <row r="768" spans="1:12" ht="47.25" hidden="1">
      <c r="A768" s="38" t="s">
        <v>606</v>
      </c>
      <c r="B768" s="17">
        <v>908</v>
      </c>
      <c r="C768" s="21" t="s">
        <v>318</v>
      </c>
      <c r="D768" s="21" t="s">
        <v>297</v>
      </c>
      <c r="E768" s="21" t="s">
        <v>607</v>
      </c>
      <c r="F768" s="21"/>
      <c r="G768" s="27">
        <f t="shared" ref="G768:G769" si="151">G769</f>
        <v>0</v>
      </c>
    </row>
    <row r="769" spans="1:8" ht="31.5" hidden="1">
      <c r="A769" s="26" t="s">
        <v>215</v>
      </c>
      <c r="B769" s="17">
        <v>908</v>
      </c>
      <c r="C769" s="21" t="s">
        <v>318</v>
      </c>
      <c r="D769" s="21" t="s">
        <v>297</v>
      </c>
      <c r="E769" s="21" t="s">
        <v>607</v>
      </c>
      <c r="F769" s="21" t="s">
        <v>216</v>
      </c>
      <c r="G769" s="27">
        <f t="shared" si="151"/>
        <v>0</v>
      </c>
    </row>
    <row r="770" spans="1:8" ht="47.25" hidden="1">
      <c r="A770" s="26" t="s">
        <v>217</v>
      </c>
      <c r="B770" s="17">
        <v>908</v>
      </c>
      <c r="C770" s="21" t="s">
        <v>318</v>
      </c>
      <c r="D770" s="21" t="s">
        <v>297</v>
      </c>
      <c r="E770" s="21" t="s">
        <v>607</v>
      </c>
      <c r="F770" s="21" t="s">
        <v>218</v>
      </c>
      <c r="G770" s="27">
        <v>0</v>
      </c>
    </row>
    <row r="771" spans="1:8" ht="15.75">
      <c r="A771" s="125" t="s">
        <v>608</v>
      </c>
      <c r="B771" s="17">
        <v>908</v>
      </c>
      <c r="C771" s="43" t="s">
        <v>318</v>
      </c>
      <c r="D771" s="43" t="s">
        <v>297</v>
      </c>
      <c r="E771" s="21" t="s">
        <v>609</v>
      </c>
      <c r="F771" s="43"/>
      <c r="G771" s="27">
        <f>G772</f>
        <v>450</v>
      </c>
    </row>
    <row r="772" spans="1:8" ht="31.5">
      <c r="A772" s="33" t="s">
        <v>215</v>
      </c>
      <c r="B772" s="17">
        <v>908</v>
      </c>
      <c r="C772" s="43" t="s">
        <v>318</v>
      </c>
      <c r="D772" s="43" t="s">
        <v>297</v>
      </c>
      <c r="E772" s="21" t="s">
        <v>609</v>
      </c>
      <c r="F772" s="43" t="s">
        <v>216</v>
      </c>
      <c r="G772" s="27">
        <f>G773</f>
        <v>450</v>
      </c>
    </row>
    <row r="773" spans="1:8" ht="47.25">
      <c r="A773" s="33" t="s">
        <v>217</v>
      </c>
      <c r="B773" s="17">
        <v>908</v>
      </c>
      <c r="C773" s="43" t="s">
        <v>318</v>
      </c>
      <c r="D773" s="43" t="s">
        <v>297</v>
      </c>
      <c r="E773" s="21" t="s">
        <v>609</v>
      </c>
      <c r="F773" s="43" t="s">
        <v>218</v>
      </c>
      <c r="G773" s="27">
        <v>450</v>
      </c>
    </row>
    <row r="774" spans="1:8" ht="15.75">
      <c r="A774" s="125" t="s">
        <v>610</v>
      </c>
      <c r="B774" s="17">
        <v>908</v>
      </c>
      <c r="C774" s="43" t="s">
        <v>318</v>
      </c>
      <c r="D774" s="43" t="s">
        <v>297</v>
      </c>
      <c r="E774" s="21" t="s">
        <v>611</v>
      </c>
      <c r="F774" s="43"/>
      <c r="G774" s="27">
        <f>G775</f>
        <v>130</v>
      </c>
    </row>
    <row r="775" spans="1:8" ht="31.5">
      <c r="A775" s="33" t="s">
        <v>215</v>
      </c>
      <c r="B775" s="17">
        <v>908</v>
      </c>
      <c r="C775" s="43" t="s">
        <v>318</v>
      </c>
      <c r="D775" s="43" t="s">
        <v>297</v>
      </c>
      <c r="E775" s="21" t="s">
        <v>611</v>
      </c>
      <c r="F775" s="43" t="s">
        <v>216</v>
      </c>
      <c r="G775" s="27">
        <f>G776</f>
        <v>130</v>
      </c>
    </row>
    <row r="776" spans="1:8" ht="47.25">
      <c r="A776" s="33" t="s">
        <v>217</v>
      </c>
      <c r="B776" s="17">
        <v>908</v>
      </c>
      <c r="C776" s="43" t="s">
        <v>318</v>
      </c>
      <c r="D776" s="43" t="s">
        <v>297</v>
      </c>
      <c r="E776" s="21" t="s">
        <v>611</v>
      </c>
      <c r="F776" s="43" t="s">
        <v>218</v>
      </c>
      <c r="G776" s="7">
        <f>110+20</f>
        <v>130</v>
      </c>
    </row>
    <row r="777" spans="1:8" ht="15.75">
      <c r="A777" s="125" t="s">
        <v>612</v>
      </c>
      <c r="B777" s="17">
        <v>908</v>
      </c>
      <c r="C777" s="43" t="s">
        <v>318</v>
      </c>
      <c r="D777" s="43" t="s">
        <v>297</v>
      </c>
      <c r="E777" s="21" t="s">
        <v>613</v>
      </c>
      <c r="F777" s="43"/>
      <c r="G777" s="27">
        <f>G778</f>
        <v>3574.6</v>
      </c>
    </row>
    <row r="778" spans="1:8" ht="31.5">
      <c r="A778" s="33" t="s">
        <v>215</v>
      </c>
      <c r="B778" s="17">
        <v>908</v>
      </c>
      <c r="C778" s="43" t="s">
        <v>318</v>
      </c>
      <c r="D778" s="43" t="s">
        <v>297</v>
      </c>
      <c r="E778" s="21" t="s">
        <v>613</v>
      </c>
      <c r="F778" s="43" t="s">
        <v>216</v>
      </c>
      <c r="G778" s="27">
        <f>G779</f>
        <v>3574.6</v>
      </c>
    </row>
    <row r="779" spans="1:8" ht="47.25">
      <c r="A779" s="33" t="s">
        <v>217</v>
      </c>
      <c r="B779" s="17">
        <v>908</v>
      </c>
      <c r="C779" s="43" t="s">
        <v>318</v>
      </c>
      <c r="D779" s="43" t="s">
        <v>297</v>
      </c>
      <c r="E779" s="21" t="s">
        <v>613</v>
      </c>
      <c r="F779" s="43" t="s">
        <v>218</v>
      </c>
      <c r="G779" s="7">
        <f>10+30+3534.6</f>
        <v>3574.6</v>
      </c>
      <c r="H779" s="139" t="s">
        <v>900</v>
      </c>
    </row>
    <row r="780" spans="1:8" ht="15.75">
      <c r="A780" s="125" t="s">
        <v>614</v>
      </c>
      <c r="B780" s="17">
        <v>908</v>
      </c>
      <c r="C780" s="43" t="s">
        <v>318</v>
      </c>
      <c r="D780" s="43" t="s">
        <v>297</v>
      </c>
      <c r="E780" s="21" t="s">
        <v>615</v>
      </c>
      <c r="F780" s="43"/>
      <c r="G780" s="27">
        <f>G781</f>
        <v>936.1</v>
      </c>
    </row>
    <row r="781" spans="1:8" ht="31.5">
      <c r="A781" s="33" t="s">
        <v>215</v>
      </c>
      <c r="B781" s="17">
        <v>908</v>
      </c>
      <c r="C781" s="43" t="s">
        <v>318</v>
      </c>
      <c r="D781" s="43" t="s">
        <v>297</v>
      </c>
      <c r="E781" s="21" t="s">
        <v>615</v>
      </c>
      <c r="F781" s="43" t="s">
        <v>216</v>
      </c>
      <c r="G781" s="27">
        <f>G782</f>
        <v>936.1</v>
      </c>
    </row>
    <row r="782" spans="1:8" ht="47.25">
      <c r="A782" s="33" t="s">
        <v>217</v>
      </c>
      <c r="B782" s="17">
        <v>908</v>
      </c>
      <c r="C782" s="43" t="s">
        <v>318</v>
      </c>
      <c r="D782" s="43" t="s">
        <v>297</v>
      </c>
      <c r="E782" s="21" t="s">
        <v>615</v>
      </c>
      <c r="F782" s="43" t="s">
        <v>218</v>
      </c>
      <c r="G782" s="7">
        <f>250+5+681.1</f>
        <v>936.1</v>
      </c>
      <c r="H782" s="139" t="s">
        <v>901</v>
      </c>
    </row>
    <row r="783" spans="1:8" ht="15.75">
      <c r="A783" s="125" t="s">
        <v>616</v>
      </c>
      <c r="B783" s="17">
        <v>908</v>
      </c>
      <c r="C783" s="43" t="s">
        <v>318</v>
      </c>
      <c r="D783" s="43" t="s">
        <v>297</v>
      </c>
      <c r="E783" s="21" t="s">
        <v>617</v>
      </c>
      <c r="F783" s="43"/>
      <c r="G783" s="27">
        <f>G784</f>
        <v>288.2</v>
      </c>
    </row>
    <row r="784" spans="1:8" ht="31.5">
      <c r="A784" s="33" t="s">
        <v>215</v>
      </c>
      <c r="B784" s="17">
        <v>908</v>
      </c>
      <c r="C784" s="43" t="s">
        <v>318</v>
      </c>
      <c r="D784" s="43" t="s">
        <v>297</v>
      </c>
      <c r="E784" s="21" t="s">
        <v>617</v>
      </c>
      <c r="F784" s="43" t="s">
        <v>216</v>
      </c>
      <c r="G784" s="27">
        <f>G785</f>
        <v>288.2</v>
      </c>
    </row>
    <row r="785" spans="1:9" ht="47.25">
      <c r="A785" s="33" t="s">
        <v>217</v>
      </c>
      <c r="B785" s="17">
        <v>908</v>
      </c>
      <c r="C785" s="43" t="s">
        <v>318</v>
      </c>
      <c r="D785" s="43" t="s">
        <v>297</v>
      </c>
      <c r="E785" s="21" t="s">
        <v>617</v>
      </c>
      <c r="F785" s="43" t="s">
        <v>218</v>
      </c>
      <c r="G785" s="27">
        <f>2+286.2</f>
        <v>288.2</v>
      </c>
      <c r="H785" s="139" t="s">
        <v>902</v>
      </c>
    </row>
    <row r="786" spans="1:9" ht="31.5" hidden="1">
      <c r="A786" s="123" t="s">
        <v>618</v>
      </c>
      <c r="B786" s="17">
        <v>908</v>
      </c>
      <c r="C786" s="43" t="s">
        <v>318</v>
      </c>
      <c r="D786" s="43" t="s">
        <v>297</v>
      </c>
      <c r="E786" s="21" t="s">
        <v>619</v>
      </c>
      <c r="F786" s="43"/>
      <c r="G786" s="27">
        <f>G787</f>
        <v>0</v>
      </c>
    </row>
    <row r="787" spans="1:9" ht="31.5" hidden="1">
      <c r="A787" s="33" t="s">
        <v>215</v>
      </c>
      <c r="B787" s="17">
        <v>908</v>
      </c>
      <c r="C787" s="43" t="s">
        <v>318</v>
      </c>
      <c r="D787" s="43" t="s">
        <v>297</v>
      </c>
      <c r="E787" s="21" t="s">
        <v>619</v>
      </c>
      <c r="F787" s="43" t="s">
        <v>216</v>
      </c>
      <c r="G787" s="27">
        <f>G788</f>
        <v>0</v>
      </c>
    </row>
    <row r="788" spans="1:9" ht="47.25" hidden="1">
      <c r="A788" s="33" t="s">
        <v>217</v>
      </c>
      <c r="B788" s="17">
        <v>908</v>
      </c>
      <c r="C788" s="43" t="s">
        <v>318</v>
      </c>
      <c r="D788" s="43" t="s">
        <v>297</v>
      </c>
      <c r="E788" s="21" t="s">
        <v>619</v>
      </c>
      <c r="F788" s="43" t="s">
        <v>218</v>
      </c>
      <c r="G788" s="27">
        <v>0</v>
      </c>
    </row>
    <row r="789" spans="1:9" ht="15.75">
      <c r="A789" s="123" t="s">
        <v>620</v>
      </c>
      <c r="B789" s="17">
        <v>908</v>
      </c>
      <c r="C789" s="43" t="s">
        <v>318</v>
      </c>
      <c r="D789" s="43" t="s">
        <v>297</v>
      </c>
      <c r="E789" s="21" t="s">
        <v>621</v>
      </c>
      <c r="F789" s="43"/>
      <c r="G789" s="27">
        <f>G790</f>
        <v>189</v>
      </c>
    </row>
    <row r="790" spans="1:9" ht="31.5">
      <c r="A790" s="26" t="s">
        <v>215</v>
      </c>
      <c r="B790" s="17">
        <v>908</v>
      </c>
      <c r="C790" s="43" t="s">
        <v>318</v>
      </c>
      <c r="D790" s="43" t="s">
        <v>297</v>
      </c>
      <c r="E790" s="21" t="s">
        <v>621</v>
      </c>
      <c r="F790" s="43" t="s">
        <v>216</v>
      </c>
      <c r="G790" s="27">
        <f>G791</f>
        <v>189</v>
      </c>
    </row>
    <row r="791" spans="1:9" ht="47.25">
      <c r="A791" s="26" t="s">
        <v>217</v>
      </c>
      <c r="B791" s="17">
        <v>908</v>
      </c>
      <c r="C791" s="43" t="s">
        <v>318</v>
      </c>
      <c r="D791" s="43" t="s">
        <v>297</v>
      </c>
      <c r="E791" s="21" t="s">
        <v>621</v>
      </c>
      <c r="F791" s="43" t="s">
        <v>218</v>
      </c>
      <c r="G791" s="27">
        <f>15+174</f>
        <v>189</v>
      </c>
      <c r="H791" s="139" t="s">
        <v>903</v>
      </c>
    </row>
    <row r="792" spans="1:9" ht="15.75">
      <c r="A792" s="26" t="s">
        <v>205</v>
      </c>
      <c r="B792" s="17">
        <v>908</v>
      </c>
      <c r="C792" s="21" t="s">
        <v>318</v>
      </c>
      <c r="D792" s="21" t="s">
        <v>297</v>
      </c>
      <c r="E792" s="21" t="s">
        <v>206</v>
      </c>
      <c r="F792" s="21"/>
      <c r="G792" s="27">
        <f>G793+G803</f>
        <v>31611.599999999999</v>
      </c>
    </row>
    <row r="793" spans="1:9" ht="31.5">
      <c r="A793" s="26" t="s">
        <v>269</v>
      </c>
      <c r="B793" s="17">
        <v>908</v>
      </c>
      <c r="C793" s="21" t="s">
        <v>318</v>
      </c>
      <c r="D793" s="21" t="s">
        <v>297</v>
      </c>
      <c r="E793" s="21" t="s">
        <v>270</v>
      </c>
      <c r="F793" s="21"/>
      <c r="G793" s="27">
        <f>G794+G797+G800</f>
        <v>25111.200000000001</v>
      </c>
    </row>
    <row r="794" spans="1:9" ht="47.25">
      <c r="A794" s="126" t="s">
        <v>816</v>
      </c>
      <c r="B794" s="17">
        <v>908</v>
      </c>
      <c r="C794" s="21" t="s">
        <v>318</v>
      </c>
      <c r="D794" s="21" t="s">
        <v>297</v>
      </c>
      <c r="E794" s="21" t="s">
        <v>622</v>
      </c>
      <c r="F794" s="21"/>
      <c r="G794" s="27">
        <f>G795</f>
        <v>5000</v>
      </c>
    </row>
    <row r="795" spans="1:9" ht="31.5">
      <c r="A795" s="26" t="s">
        <v>215</v>
      </c>
      <c r="B795" s="17">
        <v>908</v>
      </c>
      <c r="C795" s="21" t="s">
        <v>318</v>
      </c>
      <c r="D795" s="21" t="s">
        <v>297</v>
      </c>
      <c r="E795" s="21" t="s">
        <v>622</v>
      </c>
      <c r="F795" s="21" t="s">
        <v>216</v>
      </c>
      <c r="G795" s="27">
        <f>G796</f>
        <v>5000</v>
      </c>
    </row>
    <row r="796" spans="1:9" ht="47.25">
      <c r="A796" s="26" t="s">
        <v>217</v>
      </c>
      <c r="B796" s="17">
        <v>908</v>
      </c>
      <c r="C796" s="21" t="s">
        <v>318</v>
      </c>
      <c r="D796" s="21" t="s">
        <v>297</v>
      </c>
      <c r="E796" s="21" t="s">
        <v>622</v>
      </c>
      <c r="F796" s="21" t="s">
        <v>218</v>
      </c>
      <c r="G796" s="27">
        <f>5000</f>
        <v>5000</v>
      </c>
      <c r="I796" s="142"/>
    </row>
    <row r="797" spans="1:9" ht="31.5">
      <c r="A797" s="38" t="s">
        <v>830</v>
      </c>
      <c r="B797" s="17">
        <v>908</v>
      </c>
      <c r="C797" s="21" t="s">
        <v>318</v>
      </c>
      <c r="D797" s="21" t="s">
        <v>297</v>
      </c>
      <c r="E797" s="21" t="s">
        <v>624</v>
      </c>
      <c r="F797" s="21"/>
      <c r="G797" s="27">
        <f t="shared" ref="G797:G798" si="152">G798</f>
        <v>20000</v>
      </c>
    </row>
    <row r="798" spans="1:9" ht="31.5">
      <c r="A798" s="26" t="s">
        <v>215</v>
      </c>
      <c r="B798" s="17">
        <v>908</v>
      </c>
      <c r="C798" s="21" t="s">
        <v>318</v>
      </c>
      <c r="D798" s="21" t="s">
        <v>297</v>
      </c>
      <c r="E798" s="21" t="s">
        <v>624</v>
      </c>
      <c r="F798" s="21" t="s">
        <v>216</v>
      </c>
      <c r="G798" s="27">
        <f t="shared" si="152"/>
        <v>20000</v>
      </c>
    </row>
    <row r="799" spans="1:9" ht="47.25">
      <c r="A799" s="26" t="s">
        <v>217</v>
      </c>
      <c r="B799" s="17">
        <v>908</v>
      </c>
      <c r="C799" s="21" t="s">
        <v>318</v>
      </c>
      <c r="D799" s="21" t="s">
        <v>297</v>
      </c>
      <c r="E799" s="21" t="s">
        <v>624</v>
      </c>
      <c r="F799" s="21" t="s">
        <v>218</v>
      </c>
      <c r="G799" s="27">
        <v>20000</v>
      </c>
      <c r="H799" s="133" t="s">
        <v>831</v>
      </c>
    </row>
    <row r="800" spans="1:9" ht="47.25">
      <c r="A800" s="26" t="s">
        <v>832</v>
      </c>
      <c r="B800" s="17">
        <v>908</v>
      </c>
      <c r="C800" s="21" t="s">
        <v>318</v>
      </c>
      <c r="D800" s="21" t="s">
        <v>297</v>
      </c>
      <c r="E800" s="21" t="s">
        <v>833</v>
      </c>
      <c r="F800" s="21"/>
      <c r="G800" s="27">
        <f>G801</f>
        <v>111.2</v>
      </c>
      <c r="H800" s="135"/>
    </row>
    <row r="801" spans="1:9" ht="31.5">
      <c r="A801" s="26" t="s">
        <v>215</v>
      </c>
      <c r="B801" s="17">
        <v>908</v>
      </c>
      <c r="C801" s="21" t="s">
        <v>318</v>
      </c>
      <c r="D801" s="21" t="s">
        <v>297</v>
      </c>
      <c r="E801" s="21" t="s">
        <v>833</v>
      </c>
      <c r="F801" s="21" t="s">
        <v>216</v>
      </c>
      <c r="G801" s="27">
        <f>G802</f>
        <v>111.2</v>
      </c>
      <c r="H801" s="135"/>
    </row>
    <row r="802" spans="1:9" ht="47.25">
      <c r="A802" s="26" t="s">
        <v>217</v>
      </c>
      <c r="B802" s="17">
        <v>908</v>
      </c>
      <c r="C802" s="21" t="s">
        <v>318</v>
      </c>
      <c r="D802" s="21" t="s">
        <v>297</v>
      </c>
      <c r="E802" s="21" t="s">
        <v>833</v>
      </c>
      <c r="F802" s="21" t="s">
        <v>218</v>
      </c>
      <c r="G802" s="27">
        <v>111.2</v>
      </c>
      <c r="H802" s="135" t="s">
        <v>834</v>
      </c>
    </row>
    <row r="803" spans="1:9" ht="15.75">
      <c r="A803" s="26" t="s">
        <v>225</v>
      </c>
      <c r="B803" s="17">
        <v>908</v>
      </c>
      <c r="C803" s="21" t="s">
        <v>318</v>
      </c>
      <c r="D803" s="21" t="s">
        <v>297</v>
      </c>
      <c r="E803" s="21" t="s">
        <v>226</v>
      </c>
      <c r="F803" s="21"/>
      <c r="G803" s="27">
        <f>G804+G810</f>
        <v>6500.4</v>
      </c>
    </row>
    <row r="804" spans="1:9" ht="31.5">
      <c r="A804" s="38" t="s">
        <v>625</v>
      </c>
      <c r="B804" s="17">
        <v>908</v>
      </c>
      <c r="C804" s="21" t="s">
        <v>318</v>
      </c>
      <c r="D804" s="21" t="s">
        <v>297</v>
      </c>
      <c r="E804" s="21" t="s">
        <v>626</v>
      </c>
      <c r="F804" s="21"/>
      <c r="G804" s="27">
        <f>G805</f>
        <v>3822.1</v>
      </c>
    </row>
    <row r="805" spans="1:9" ht="31.5">
      <c r="A805" s="26" t="s">
        <v>215</v>
      </c>
      <c r="B805" s="17">
        <v>908</v>
      </c>
      <c r="C805" s="21" t="s">
        <v>318</v>
      </c>
      <c r="D805" s="21" t="s">
        <v>297</v>
      </c>
      <c r="E805" s="21" t="s">
        <v>626</v>
      </c>
      <c r="F805" s="21" t="s">
        <v>216</v>
      </c>
      <c r="G805" s="27">
        <f>G806</f>
        <v>3822.1</v>
      </c>
    </row>
    <row r="806" spans="1:9" ht="47.25">
      <c r="A806" s="26" t="s">
        <v>217</v>
      </c>
      <c r="B806" s="17">
        <v>908</v>
      </c>
      <c r="C806" s="21" t="s">
        <v>318</v>
      </c>
      <c r="D806" s="21" t="s">
        <v>297</v>
      </c>
      <c r="E806" s="21" t="s">
        <v>626</v>
      </c>
      <c r="F806" s="21" t="s">
        <v>218</v>
      </c>
      <c r="G806" s="27">
        <f>10880-5000-2230+172.1</f>
        <v>3822.1</v>
      </c>
      <c r="H806" s="133" t="s">
        <v>835</v>
      </c>
      <c r="I806" s="142"/>
    </row>
    <row r="807" spans="1:9" ht="15.75" hidden="1">
      <c r="A807" s="26" t="s">
        <v>219</v>
      </c>
      <c r="B807" s="17">
        <v>908</v>
      </c>
      <c r="C807" s="21" t="s">
        <v>318</v>
      </c>
      <c r="D807" s="21" t="s">
        <v>297</v>
      </c>
      <c r="E807" s="21" t="s">
        <v>626</v>
      </c>
      <c r="F807" s="21" t="s">
        <v>229</v>
      </c>
      <c r="G807" s="27">
        <f t="shared" ref="G807" si="153">G808+G809</f>
        <v>0</v>
      </c>
    </row>
    <row r="808" spans="1:9" ht="63" hidden="1">
      <c r="A808" s="26" t="s">
        <v>268</v>
      </c>
      <c r="B808" s="17">
        <v>908</v>
      </c>
      <c r="C808" s="21" t="s">
        <v>318</v>
      </c>
      <c r="D808" s="21" t="s">
        <v>297</v>
      </c>
      <c r="E808" s="21" t="s">
        <v>626</v>
      </c>
      <c r="F808" s="21" t="s">
        <v>244</v>
      </c>
      <c r="G808" s="27">
        <v>0</v>
      </c>
    </row>
    <row r="809" spans="1:9" ht="15.75" hidden="1">
      <c r="A809" s="26" t="s">
        <v>230</v>
      </c>
      <c r="B809" s="17">
        <v>908</v>
      </c>
      <c r="C809" s="21" t="s">
        <v>318</v>
      </c>
      <c r="D809" s="21" t="s">
        <v>297</v>
      </c>
      <c r="E809" s="21" t="s">
        <v>626</v>
      </c>
      <c r="F809" s="21" t="s">
        <v>231</v>
      </c>
      <c r="G809" s="27">
        <v>0</v>
      </c>
    </row>
    <row r="810" spans="1:9" ht="15.75">
      <c r="A810" s="26" t="s">
        <v>627</v>
      </c>
      <c r="B810" s="17">
        <v>908</v>
      </c>
      <c r="C810" s="21" t="s">
        <v>318</v>
      </c>
      <c r="D810" s="21" t="s">
        <v>297</v>
      </c>
      <c r="E810" s="21" t="s">
        <v>628</v>
      </c>
      <c r="F810" s="21"/>
      <c r="G810" s="27">
        <f>G811</f>
        <v>2678.3</v>
      </c>
    </row>
    <row r="811" spans="1:9" ht="15.75">
      <c r="A811" s="26" t="s">
        <v>219</v>
      </c>
      <c r="B811" s="17">
        <v>908</v>
      </c>
      <c r="C811" s="21" t="s">
        <v>318</v>
      </c>
      <c r="D811" s="21" t="s">
        <v>297</v>
      </c>
      <c r="E811" s="21" t="s">
        <v>628</v>
      </c>
      <c r="F811" s="21" t="s">
        <v>229</v>
      </c>
      <c r="G811" s="27">
        <f>G812</f>
        <v>2678.3</v>
      </c>
    </row>
    <row r="812" spans="1:9" ht="15.75">
      <c r="A812" s="26" t="s">
        <v>230</v>
      </c>
      <c r="B812" s="17">
        <v>908</v>
      </c>
      <c r="C812" s="21" t="s">
        <v>318</v>
      </c>
      <c r="D812" s="21" t="s">
        <v>297</v>
      </c>
      <c r="E812" s="21" t="s">
        <v>628</v>
      </c>
      <c r="F812" s="21" t="s">
        <v>231</v>
      </c>
      <c r="G812" s="27">
        <v>2678.3</v>
      </c>
      <c r="I812" s="142"/>
    </row>
    <row r="813" spans="1:9" ht="15.75">
      <c r="A813" s="24" t="s">
        <v>629</v>
      </c>
      <c r="B813" s="20">
        <v>908</v>
      </c>
      <c r="C813" s="25" t="s">
        <v>318</v>
      </c>
      <c r="D813" s="25" t="s">
        <v>299</v>
      </c>
      <c r="E813" s="25"/>
      <c r="F813" s="25"/>
      <c r="G813" s="22">
        <f>G814++G840</f>
        <v>24864.6</v>
      </c>
    </row>
    <row r="814" spans="1:9" ht="47.25">
      <c r="A814" s="26" t="s">
        <v>630</v>
      </c>
      <c r="B814" s="17">
        <v>908</v>
      </c>
      <c r="C814" s="21" t="s">
        <v>318</v>
      </c>
      <c r="D814" s="21" t="s">
        <v>299</v>
      </c>
      <c r="E814" s="21" t="s">
        <v>631</v>
      </c>
      <c r="F814" s="21"/>
      <c r="G814" s="27">
        <f>G815+G825</f>
        <v>12375.499999999998</v>
      </c>
    </row>
    <row r="815" spans="1:9" ht="47.25">
      <c r="A815" s="26" t="s">
        <v>632</v>
      </c>
      <c r="B815" s="17">
        <v>908</v>
      </c>
      <c r="C815" s="21" t="s">
        <v>318</v>
      </c>
      <c r="D815" s="21" t="s">
        <v>299</v>
      </c>
      <c r="E815" s="21" t="s">
        <v>633</v>
      </c>
      <c r="F815" s="21"/>
      <c r="G815" s="27">
        <f>G816+G819+G822</f>
        <v>8697.2999999999993</v>
      </c>
    </row>
    <row r="816" spans="1:9" ht="31.5">
      <c r="A816" s="26" t="s">
        <v>634</v>
      </c>
      <c r="B816" s="17">
        <v>908</v>
      </c>
      <c r="C816" s="21" t="s">
        <v>318</v>
      </c>
      <c r="D816" s="21" t="s">
        <v>299</v>
      </c>
      <c r="E816" s="21" t="s">
        <v>635</v>
      </c>
      <c r="F816" s="21"/>
      <c r="G816" s="27">
        <f>G817</f>
        <v>253.4</v>
      </c>
    </row>
    <row r="817" spans="1:8" ht="31.5">
      <c r="A817" s="26" t="s">
        <v>215</v>
      </c>
      <c r="B817" s="17">
        <v>908</v>
      </c>
      <c r="C817" s="21" t="s">
        <v>318</v>
      </c>
      <c r="D817" s="21" t="s">
        <v>299</v>
      </c>
      <c r="E817" s="21" t="s">
        <v>635</v>
      </c>
      <c r="F817" s="21" t="s">
        <v>216</v>
      </c>
      <c r="G817" s="27">
        <f>G818</f>
        <v>253.4</v>
      </c>
    </row>
    <row r="818" spans="1:8" ht="47.25">
      <c r="A818" s="26" t="s">
        <v>217</v>
      </c>
      <c r="B818" s="17">
        <v>908</v>
      </c>
      <c r="C818" s="21" t="s">
        <v>318</v>
      </c>
      <c r="D818" s="21" t="s">
        <v>299</v>
      </c>
      <c r="E818" s="21" t="s">
        <v>635</v>
      </c>
      <c r="F818" s="21" t="s">
        <v>218</v>
      </c>
      <c r="G818" s="27">
        <v>253.4</v>
      </c>
    </row>
    <row r="819" spans="1:8" ht="15.75">
      <c r="A819" s="26" t="s">
        <v>636</v>
      </c>
      <c r="B819" s="17">
        <v>908</v>
      </c>
      <c r="C819" s="21" t="s">
        <v>318</v>
      </c>
      <c r="D819" s="21" t="s">
        <v>299</v>
      </c>
      <c r="E819" s="21" t="s">
        <v>637</v>
      </c>
      <c r="F819" s="21"/>
      <c r="G819" s="27">
        <f>G820</f>
        <v>5258.6</v>
      </c>
    </row>
    <row r="820" spans="1:8" ht="31.5">
      <c r="A820" s="26" t="s">
        <v>215</v>
      </c>
      <c r="B820" s="17">
        <v>908</v>
      </c>
      <c r="C820" s="21" t="s">
        <v>318</v>
      </c>
      <c r="D820" s="21" t="s">
        <v>299</v>
      </c>
      <c r="E820" s="21" t="s">
        <v>637</v>
      </c>
      <c r="F820" s="21" t="s">
        <v>216</v>
      </c>
      <c r="G820" s="27">
        <f>G821</f>
        <v>5258.6</v>
      </c>
    </row>
    <row r="821" spans="1:8" ht="47.25">
      <c r="A821" s="26" t="s">
        <v>217</v>
      </c>
      <c r="B821" s="17">
        <v>908</v>
      </c>
      <c r="C821" s="21" t="s">
        <v>318</v>
      </c>
      <c r="D821" s="21" t="s">
        <v>299</v>
      </c>
      <c r="E821" s="21" t="s">
        <v>637</v>
      </c>
      <c r="F821" s="21" t="s">
        <v>218</v>
      </c>
      <c r="G821" s="27">
        <v>5258.6</v>
      </c>
    </row>
    <row r="822" spans="1:8" ht="15.75">
      <c r="A822" s="26" t="s">
        <v>638</v>
      </c>
      <c r="B822" s="17">
        <v>908</v>
      </c>
      <c r="C822" s="21" t="s">
        <v>318</v>
      </c>
      <c r="D822" s="21" t="s">
        <v>299</v>
      </c>
      <c r="E822" s="21" t="s">
        <v>639</v>
      </c>
      <c r="F822" s="21"/>
      <c r="G822" s="27">
        <f>G823</f>
        <v>3185.3</v>
      </c>
    </row>
    <row r="823" spans="1:8" ht="31.5">
      <c r="A823" s="26" t="s">
        <v>215</v>
      </c>
      <c r="B823" s="17">
        <v>908</v>
      </c>
      <c r="C823" s="21" t="s">
        <v>318</v>
      </c>
      <c r="D823" s="21" t="s">
        <v>299</v>
      </c>
      <c r="E823" s="21" t="s">
        <v>639</v>
      </c>
      <c r="F823" s="21" t="s">
        <v>216</v>
      </c>
      <c r="G823" s="27">
        <f>G824</f>
        <v>3185.3</v>
      </c>
    </row>
    <row r="824" spans="1:8" ht="47.25">
      <c r="A824" s="26" t="s">
        <v>217</v>
      </c>
      <c r="B824" s="17">
        <v>908</v>
      </c>
      <c r="C824" s="21" t="s">
        <v>318</v>
      </c>
      <c r="D824" s="21" t="s">
        <v>299</v>
      </c>
      <c r="E824" s="21" t="s">
        <v>639</v>
      </c>
      <c r="F824" s="21" t="s">
        <v>218</v>
      </c>
      <c r="G824" s="27">
        <v>3185.3</v>
      </c>
    </row>
    <row r="825" spans="1:8" ht="47.25">
      <c r="A825" s="26" t="s">
        <v>640</v>
      </c>
      <c r="B825" s="17">
        <v>908</v>
      </c>
      <c r="C825" s="21" t="s">
        <v>318</v>
      </c>
      <c r="D825" s="21" t="s">
        <v>299</v>
      </c>
      <c r="E825" s="21" t="s">
        <v>641</v>
      </c>
      <c r="F825" s="21"/>
      <c r="G825" s="27">
        <f>G826+G831+G834+G837</f>
        <v>3678.1999999999994</v>
      </c>
    </row>
    <row r="826" spans="1:8" ht="15.75">
      <c r="A826" s="26" t="s">
        <v>638</v>
      </c>
      <c r="B826" s="17">
        <v>908</v>
      </c>
      <c r="C826" s="21" t="s">
        <v>318</v>
      </c>
      <c r="D826" s="21" t="s">
        <v>299</v>
      </c>
      <c r="E826" s="21" t="s">
        <v>642</v>
      </c>
      <c r="F826" s="21"/>
      <c r="G826" s="27">
        <f>G827+G829</f>
        <v>1112.3999999999999</v>
      </c>
    </row>
    <row r="827" spans="1:8" ht="94.5">
      <c r="A827" s="26" t="s">
        <v>211</v>
      </c>
      <c r="B827" s="17">
        <v>908</v>
      </c>
      <c r="C827" s="21" t="s">
        <v>318</v>
      </c>
      <c r="D827" s="21" t="s">
        <v>299</v>
      </c>
      <c r="E827" s="21" t="s">
        <v>642</v>
      </c>
      <c r="F827" s="21" t="s">
        <v>212</v>
      </c>
      <c r="G827" s="27">
        <f>G828</f>
        <v>892.8</v>
      </c>
    </row>
    <row r="828" spans="1:8" ht="31.5">
      <c r="A828" s="49" t="s">
        <v>426</v>
      </c>
      <c r="B828" s="17">
        <v>908</v>
      </c>
      <c r="C828" s="21" t="s">
        <v>318</v>
      </c>
      <c r="D828" s="21" t="s">
        <v>299</v>
      </c>
      <c r="E828" s="21" t="s">
        <v>642</v>
      </c>
      <c r="F828" s="21" t="s">
        <v>293</v>
      </c>
      <c r="G828" s="27">
        <f>801.5+91.3</f>
        <v>892.8</v>
      </c>
      <c r="H828" s="133" t="s">
        <v>893</v>
      </c>
    </row>
    <row r="829" spans="1:8" ht="31.5">
      <c r="A829" s="26" t="s">
        <v>215</v>
      </c>
      <c r="B829" s="17">
        <v>908</v>
      </c>
      <c r="C829" s="21" t="s">
        <v>318</v>
      </c>
      <c r="D829" s="21" t="s">
        <v>299</v>
      </c>
      <c r="E829" s="21" t="s">
        <v>642</v>
      </c>
      <c r="F829" s="21" t="s">
        <v>216</v>
      </c>
      <c r="G829" s="27">
        <f>G830</f>
        <v>219.6</v>
      </c>
    </row>
    <row r="830" spans="1:8" ht="47.25">
      <c r="A830" s="26" t="s">
        <v>217</v>
      </c>
      <c r="B830" s="17">
        <v>908</v>
      </c>
      <c r="C830" s="21" t="s">
        <v>318</v>
      </c>
      <c r="D830" s="21" t="s">
        <v>299</v>
      </c>
      <c r="E830" s="21" t="s">
        <v>642</v>
      </c>
      <c r="F830" s="21" t="s">
        <v>218</v>
      </c>
      <c r="G830" s="27">
        <v>219.6</v>
      </c>
    </row>
    <row r="831" spans="1:8" ht="15.75">
      <c r="A831" s="26" t="s">
        <v>643</v>
      </c>
      <c r="B831" s="17">
        <v>908</v>
      </c>
      <c r="C831" s="21" t="s">
        <v>318</v>
      </c>
      <c r="D831" s="21" t="s">
        <v>299</v>
      </c>
      <c r="E831" s="21" t="s">
        <v>644</v>
      </c>
      <c r="F831" s="21"/>
      <c r="G831" s="27">
        <f>G832</f>
        <v>86.6</v>
      </c>
    </row>
    <row r="832" spans="1:8" ht="31.5">
      <c r="A832" s="26" t="s">
        <v>215</v>
      </c>
      <c r="B832" s="17">
        <v>908</v>
      </c>
      <c r="C832" s="21" t="s">
        <v>318</v>
      </c>
      <c r="D832" s="21" t="s">
        <v>299</v>
      </c>
      <c r="E832" s="21" t="s">
        <v>644</v>
      </c>
      <c r="F832" s="21" t="s">
        <v>216</v>
      </c>
      <c r="G832" s="27">
        <f>G833</f>
        <v>86.6</v>
      </c>
    </row>
    <row r="833" spans="1:9" ht="47.25">
      <c r="A833" s="26" t="s">
        <v>217</v>
      </c>
      <c r="B833" s="17">
        <v>908</v>
      </c>
      <c r="C833" s="21" t="s">
        <v>318</v>
      </c>
      <c r="D833" s="21" t="s">
        <v>299</v>
      </c>
      <c r="E833" s="21" t="s">
        <v>644</v>
      </c>
      <c r="F833" s="21" t="s">
        <v>218</v>
      </c>
      <c r="G833" s="27">
        <v>86.6</v>
      </c>
    </row>
    <row r="834" spans="1:9" ht="47.25">
      <c r="A834" s="125" t="s">
        <v>645</v>
      </c>
      <c r="B834" s="17">
        <v>908</v>
      </c>
      <c r="C834" s="21" t="s">
        <v>318</v>
      </c>
      <c r="D834" s="21" t="s">
        <v>299</v>
      </c>
      <c r="E834" s="21" t="s">
        <v>646</v>
      </c>
      <c r="F834" s="21"/>
      <c r="G834" s="27">
        <f>G835</f>
        <v>2130.6</v>
      </c>
    </row>
    <row r="835" spans="1:9" ht="31.5">
      <c r="A835" s="26" t="s">
        <v>215</v>
      </c>
      <c r="B835" s="17">
        <v>908</v>
      </c>
      <c r="C835" s="21" t="s">
        <v>318</v>
      </c>
      <c r="D835" s="21" t="s">
        <v>299</v>
      </c>
      <c r="E835" s="21" t="s">
        <v>646</v>
      </c>
      <c r="F835" s="21" t="s">
        <v>216</v>
      </c>
      <c r="G835" s="27">
        <f>G836</f>
        <v>2130.6</v>
      </c>
    </row>
    <row r="836" spans="1:9" ht="47.25">
      <c r="A836" s="26" t="s">
        <v>217</v>
      </c>
      <c r="B836" s="17">
        <v>908</v>
      </c>
      <c r="C836" s="21" t="s">
        <v>318</v>
      </c>
      <c r="D836" s="21" t="s">
        <v>299</v>
      </c>
      <c r="E836" s="21" t="s">
        <v>646</v>
      </c>
      <c r="F836" s="21" t="s">
        <v>218</v>
      </c>
      <c r="G836" s="27">
        <v>2130.6</v>
      </c>
    </row>
    <row r="837" spans="1:9" ht="31.5">
      <c r="A837" s="125" t="s">
        <v>647</v>
      </c>
      <c r="B837" s="17">
        <v>908</v>
      </c>
      <c r="C837" s="21" t="s">
        <v>318</v>
      </c>
      <c r="D837" s="21" t="s">
        <v>299</v>
      </c>
      <c r="E837" s="21" t="s">
        <v>648</v>
      </c>
      <c r="F837" s="21"/>
      <c r="G837" s="27">
        <f>G838</f>
        <v>348.6</v>
      </c>
    </row>
    <row r="838" spans="1:9" ht="31.5">
      <c r="A838" s="26" t="s">
        <v>215</v>
      </c>
      <c r="B838" s="17">
        <v>908</v>
      </c>
      <c r="C838" s="21" t="s">
        <v>318</v>
      </c>
      <c r="D838" s="21" t="s">
        <v>299</v>
      </c>
      <c r="E838" s="21" t="s">
        <v>648</v>
      </c>
      <c r="F838" s="21" t="s">
        <v>216</v>
      </c>
      <c r="G838" s="27">
        <f>G839</f>
        <v>348.6</v>
      </c>
    </row>
    <row r="839" spans="1:9" ht="47.25">
      <c r="A839" s="26" t="s">
        <v>217</v>
      </c>
      <c r="B839" s="17">
        <v>908</v>
      </c>
      <c r="C839" s="21" t="s">
        <v>318</v>
      </c>
      <c r="D839" s="21" t="s">
        <v>299</v>
      </c>
      <c r="E839" s="21" t="s">
        <v>648</v>
      </c>
      <c r="F839" s="21" t="s">
        <v>218</v>
      </c>
      <c r="G839" s="27">
        <v>348.6</v>
      </c>
    </row>
    <row r="840" spans="1:9" ht="15.75">
      <c r="A840" s="26" t="s">
        <v>205</v>
      </c>
      <c r="B840" s="17">
        <v>908</v>
      </c>
      <c r="C840" s="21" t="s">
        <v>318</v>
      </c>
      <c r="D840" s="21" t="s">
        <v>299</v>
      </c>
      <c r="E840" s="21" t="s">
        <v>206</v>
      </c>
      <c r="F840" s="21"/>
      <c r="G840" s="27">
        <f>G841+G854</f>
        <v>12489.099999999999</v>
      </c>
    </row>
    <row r="841" spans="1:9" ht="31.5">
      <c r="A841" s="26" t="s">
        <v>269</v>
      </c>
      <c r="B841" s="17">
        <v>908</v>
      </c>
      <c r="C841" s="21" t="s">
        <v>318</v>
      </c>
      <c r="D841" s="21" t="s">
        <v>299</v>
      </c>
      <c r="E841" s="21" t="s">
        <v>270</v>
      </c>
      <c r="F841" s="21"/>
      <c r="G841" s="27">
        <f>G842+G845+G848+G851</f>
        <v>12033.199999999999</v>
      </c>
    </row>
    <row r="842" spans="1:9" ht="31.5">
      <c r="A842" s="26" t="s">
        <v>649</v>
      </c>
      <c r="B842" s="17">
        <v>908</v>
      </c>
      <c r="C842" s="21" t="s">
        <v>318</v>
      </c>
      <c r="D842" s="21" t="s">
        <v>299</v>
      </c>
      <c r="E842" s="21" t="s">
        <v>650</v>
      </c>
      <c r="F842" s="21"/>
      <c r="G842" s="27">
        <f>G843</f>
        <v>6302.4</v>
      </c>
    </row>
    <row r="843" spans="1:9" ht="31.5">
      <c r="A843" s="26" t="s">
        <v>215</v>
      </c>
      <c r="B843" s="17">
        <v>908</v>
      </c>
      <c r="C843" s="21" t="s">
        <v>318</v>
      </c>
      <c r="D843" s="21" t="s">
        <v>299</v>
      </c>
      <c r="E843" s="21" t="s">
        <v>650</v>
      </c>
      <c r="F843" s="21" t="s">
        <v>216</v>
      </c>
      <c r="G843" s="27">
        <f>G844</f>
        <v>6302.4</v>
      </c>
    </row>
    <row r="844" spans="1:9" ht="47.25">
      <c r="A844" s="26" t="s">
        <v>217</v>
      </c>
      <c r="B844" s="17">
        <v>908</v>
      </c>
      <c r="C844" s="21" t="s">
        <v>318</v>
      </c>
      <c r="D844" s="21" t="s">
        <v>299</v>
      </c>
      <c r="E844" s="21" t="s">
        <v>650</v>
      </c>
      <c r="F844" s="21" t="s">
        <v>218</v>
      </c>
      <c r="G844" s="27">
        <f>3907.3-814.9+3210</f>
        <v>6302.4</v>
      </c>
      <c r="H844" s="133" t="s">
        <v>889</v>
      </c>
      <c r="I844" s="142"/>
    </row>
    <row r="845" spans="1:9" ht="47.25">
      <c r="A845" s="26" t="s">
        <v>836</v>
      </c>
      <c r="B845" s="17">
        <v>908</v>
      </c>
      <c r="C845" s="21" t="s">
        <v>318</v>
      </c>
      <c r="D845" s="21" t="s">
        <v>299</v>
      </c>
      <c r="E845" s="21" t="s">
        <v>837</v>
      </c>
      <c r="F845" s="21"/>
      <c r="G845" s="27">
        <f t="shared" ref="G845:G846" si="154">G846</f>
        <v>2132</v>
      </c>
    </row>
    <row r="846" spans="1:9" ht="31.5">
      <c r="A846" s="26" t="s">
        <v>215</v>
      </c>
      <c r="B846" s="17">
        <v>908</v>
      </c>
      <c r="C846" s="21" t="s">
        <v>318</v>
      </c>
      <c r="D846" s="21" t="s">
        <v>299</v>
      </c>
      <c r="E846" s="21" t="s">
        <v>837</v>
      </c>
      <c r="F846" s="21" t="s">
        <v>216</v>
      </c>
      <c r="G846" s="27">
        <f t="shared" si="154"/>
        <v>2132</v>
      </c>
    </row>
    <row r="847" spans="1:9" ht="47.25">
      <c r="A847" s="26" t="s">
        <v>217</v>
      </c>
      <c r="B847" s="17">
        <v>908</v>
      </c>
      <c r="C847" s="21" t="s">
        <v>318</v>
      </c>
      <c r="D847" s="21" t="s">
        <v>299</v>
      </c>
      <c r="E847" s="21" t="s">
        <v>837</v>
      </c>
      <c r="F847" s="21" t="s">
        <v>218</v>
      </c>
      <c r="G847" s="27">
        <v>2132</v>
      </c>
      <c r="H847" s="133" t="s">
        <v>839</v>
      </c>
    </row>
    <row r="848" spans="1:9" ht="47.25">
      <c r="A848" s="26" t="s">
        <v>838</v>
      </c>
      <c r="B848" s="17">
        <v>908</v>
      </c>
      <c r="C848" s="21" t="s">
        <v>318</v>
      </c>
      <c r="D848" s="21" t="s">
        <v>299</v>
      </c>
      <c r="E848" s="21" t="s">
        <v>651</v>
      </c>
      <c r="F848" s="21"/>
      <c r="G848" s="27">
        <f t="shared" ref="G848:G849" si="155">G849</f>
        <v>2000</v>
      </c>
    </row>
    <row r="849" spans="1:8" ht="31.5">
      <c r="A849" s="26" t="s">
        <v>215</v>
      </c>
      <c r="B849" s="17">
        <v>908</v>
      </c>
      <c r="C849" s="21" t="s">
        <v>318</v>
      </c>
      <c r="D849" s="21" t="s">
        <v>299</v>
      </c>
      <c r="E849" s="21" t="s">
        <v>651</v>
      </c>
      <c r="F849" s="21" t="s">
        <v>216</v>
      </c>
      <c r="G849" s="27">
        <f t="shared" si="155"/>
        <v>2000</v>
      </c>
    </row>
    <row r="850" spans="1:8" ht="47.25">
      <c r="A850" s="26" t="s">
        <v>217</v>
      </c>
      <c r="B850" s="17">
        <v>908</v>
      </c>
      <c r="C850" s="21" t="s">
        <v>318</v>
      </c>
      <c r="D850" s="21" t="s">
        <v>299</v>
      </c>
      <c r="E850" s="21" t="s">
        <v>651</v>
      </c>
      <c r="F850" s="21" t="s">
        <v>218</v>
      </c>
      <c r="G850" s="27">
        <v>2000</v>
      </c>
      <c r="H850" s="133" t="s">
        <v>840</v>
      </c>
    </row>
    <row r="851" spans="1:8" ht="63">
      <c r="A851" s="26" t="s">
        <v>841</v>
      </c>
      <c r="B851" s="17">
        <v>908</v>
      </c>
      <c r="C851" s="21" t="s">
        <v>318</v>
      </c>
      <c r="D851" s="21" t="s">
        <v>299</v>
      </c>
      <c r="E851" s="21" t="s">
        <v>842</v>
      </c>
      <c r="F851" s="21"/>
      <c r="G851" s="27">
        <f>G852</f>
        <v>1598.8</v>
      </c>
      <c r="H851" s="135"/>
    </row>
    <row r="852" spans="1:8" ht="31.5">
      <c r="A852" s="26" t="s">
        <v>215</v>
      </c>
      <c r="B852" s="17">
        <v>908</v>
      </c>
      <c r="C852" s="21" t="s">
        <v>318</v>
      </c>
      <c r="D852" s="21" t="s">
        <v>299</v>
      </c>
      <c r="E852" s="21" t="s">
        <v>842</v>
      </c>
      <c r="F852" s="21" t="s">
        <v>216</v>
      </c>
      <c r="G852" s="27">
        <f>G853</f>
        <v>1598.8</v>
      </c>
      <c r="H852" s="135"/>
    </row>
    <row r="853" spans="1:8" ht="47.25">
      <c r="A853" s="26" t="s">
        <v>217</v>
      </c>
      <c r="B853" s="17">
        <v>908</v>
      </c>
      <c r="C853" s="21" t="s">
        <v>318</v>
      </c>
      <c r="D853" s="21" t="s">
        <v>299</v>
      </c>
      <c r="E853" s="21" t="s">
        <v>842</v>
      </c>
      <c r="F853" s="21" t="s">
        <v>218</v>
      </c>
      <c r="G853" s="27">
        <v>1598.8</v>
      </c>
      <c r="H853" s="135" t="s">
        <v>847</v>
      </c>
    </row>
    <row r="854" spans="1:8" ht="15.75">
      <c r="A854" s="26" t="s">
        <v>225</v>
      </c>
      <c r="B854" s="17">
        <v>908</v>
      </c>
      <c r="C854" s="21" t="s">
        <v>318</v>
      </c>
      <c r="D854" s="21" t="s">
        <v>299</v>
      </c>
      <c r="E854" s="21" t="s">
        <v>226</v>
      </c>
      <c r="F854" s="21"/>
      <c r="G854" s="27">
        <f>G855</f>
        <v>455.9</v>
      </c>
    </row>
    <row r="855" spans="1:8" ht="15.75">
      <c r="A855" s="26" t="s">
        <v>652</v>
      </c>
      <c r="B855" s="17">
        <v>908</v>
      </c>
      <c r="C855" s="21" t="s">
        <v>318</v>
      </c>
      <c r="D855" s="21" t="s">
        <v>299</v>
      </c>
      <c r="E855" s="21" t="s">
        <v>653</v>
      </c>
      <c r="F855" s="21"/>
      <c r="G855" s="27">
        <f>G856</f>
        <v>455.9</v>
      </c>
    </row>
    <row r="856" spans="1:8" ht="31.5">
      <c r="A856" s="26" t="s">
        <v>215</v>
      </c>
      <c r="B856" s="17">
        <v>908</v>
      </c>
      <c r="C856" s="21" t="s">
        <v>318</v>
      </c>
      <c r="D856" s="21" t="s">
        <v>299</v>
      </c>
      <c r="E856" s="21" t="s">
        <v>653</v>
      </c>
      <c r="F856" s="21" t="s">
        <v>216</v>
      </c>
      <c r="G856" s="27">
        <f>G857</f>
        <v>455.9</v>
      </c>
    </row>
    <row r="857" spans="1:8" ht="47.25">
      <c r="A857" s="26" t="s">
        <v>217</v>
      </c>
      <c r="B857" s="17">
        <v>908</v>
      </c>
      <c r="C857" s="21" t="s">
        <v>318</v>
      </c>
      <c r="D857" s="21" t="s">
        <v>299</v>
      </c>
      <c r="E857" s="21" t="s">
        <v>653</v>
      </c>
      <c r="F857" s="21" t="s">
        <v>218</v>
      </c>
      <c r="G857" s="28">
        <v>455.9</v>
      </c>
    </row>
    <row r="858" spans="1:8" ht="15.75" hidden="1">
      <c r="A858" s="26" t="s">
        <v>654</v>
      </c>
      <c r="B858" s="17">
        <v>908</v>
      </c>
      <c r="C858" s="21" t="s">
        <v>318</v>
      </c>
      <c r="D858" s="21" t="s">
        <v>299</v>
      </c>
      <c r="E858" s="21" t="s">
        <v>655</v>
      </c>
      <c r="F858" s="21"/>
      <c r="G858" s="28">
        <f t="shared" ref="G858:G859" si="156">G859</f>
        <v>0</v>
      </c>
    </row>
    <row r="859" spans="1:8" ht="15.75" hidden="1">
      <c r="A859" s="26" t="s">
        <v>219</v>
      </c>
      <c r="B859" s="17">
        <v>908</v>
      </c>
      <c r="C859" s="21" t="s">
        <v>318</v>
      </c>
      <c r="D859" s="21" t="s">
        <v>299</v>
      </c>
      <c r="E859" s="21" t="s">
        <v>655</v>
      </c>
      <c r="F859" s="21" t="s">
        <v>229</v>
      </c>
      <c r="G859" s="28">
        <f t="shared" si="156"/>
        <v>0</v>
      </c>
    </row>
    <row r="860" spans="1:8" ht="15.75" hidden="1">
      <c r="A860" s="26" t="s">
        <v>656</v>
      </c>
      <c r="B860" s="17">
        <v>908</v>
      </c>
      <c r="C860" s="21" t="s">
        <v>318</v>
      </c>
      <c r="D860" s="21" t="s">
        <v>299</v>
      </c>
      <c r="E860" s="21" t="s">
        <v>655</v>
      </c>
      <c r="F860" s="21" t="s">
        <v>222</v>
      </c>
      <c r="G860" s="28">
        <v>0</v>
      </c>
    </row>
    <row r="861" spans="1:8" ht="31.5">
      <c r="A861" s="24" t="s">
        <v>657</v>
      </c>
      <c r="B861" s="20">
        <v>908</v>
      </c>
      <c r="C861" s="25" t="s">
        <v>318</v>
      </c>
      <c r="D861" s="25" t="s">
        <v>318</v>
      </c>
      <c r="E861" s="25"/>
      <c r="F861" s="25"/>
      <c r="G861" s="22">
        <f>G862</f>
        <v>23276.59</v>
      </c>
    </row>
    <row r="862" spans="1:8" ht="15.75">
      <c r="A862" s="26" t="s">
        <v>205</v>
      </c>
      <c r="B862" s="17">
        <v>908</v>
      </c>
      <c r="C862" s="21" t="s">
        <v>318</v>
      </c>
      <c r="D862" s="21" t="s">
        <v>318</v>
      </c>
      <c r="E862" s="21" t="s">
        <v>206</v>
      </c>
      <c r="F862" s="21"/>
      <c r="G862" s="27">
        <f>G863+G871</f>
        <v>23276.59</v>
      </c>
    </row>
    <row r="863" spans="1:8" ht="31.5">
      <c r="A863" s="26" t="s">
        <v>207</v>
      </c>
      <c r="B863" s="17">
        <v>908</v>
      </c>
      <c r="C863" s="21" t="s">
        <v>318</v>
      </c>
      <c r="D863" s="21" t="s">
        <v>318</v>
      </c>
      <c r="E863" s="21" t="s">
        <v>208</v>
      </c>
      <c r="F863" s="21"/>
      <c r="G863" s="27">
        <f>G864</f>
        <v>13348.3</v>
      </c>
    </row>
    <row r="864" spans="1:8" ht="47.25">
      <c r="A864" s="26" t="s">
        <v>209</v>
      </c>
      <c r="B864" s="17">
        <v>908</v>
      </c>
      <c r="C864" s="21" t="s">
        <v>318</v>
      </c>
      <c r="D864" s="21" t="s">
        <v>318</v>
      </c>
      <c r="E864" s="21" t="s">
        <v>210</v>
      </c>
      <c r="F864" s="21"/>
      <c r="G864" s="27">
        <f>G865+G869</f>
        <v>13348.3</v>
      </c>
    </row>
    <row r="865" spans="1:9" ht="94.5">
      <c r="A865" s="26" t="s">
        <v>211</v>
      </c>
      <c r="B865" s="17">
        <v>908</v>
      </c>
      <c r="C865" s="21" t="s">
        <v>318</v>
      </c>
      <c r="D865" s="21" t="s">
        <v>318</v>
      </c>
      <c r="E865" s="21" t="s">
        <v>210</v>
      </c>
      <c r="F865" s="21" t="s">
        <v>212</v>
      </c>
      <c r="G865" s="27">
        <f>G866</f>
        <v>13259.3</v>
      </c>
    </row>
    <row r="866" spans="1:9" ht="31.5">
      <c r="A866" s="26" t="s">
        <v>213</v>
      </c>
      <c r="B866" s="17">
        <v>908</v>
      </c>
      <c r="C866" s="21" t="s">
        <v>318</v>
      </c>
      <c r="D866" s="21" t="s">
        <v>318</v>
      </c>
      <c r="E866" s="21" t="s">
        <v>210</v>
      </c>
      <c r="F866" s="21" t="s">
        <v>214</v>
      </c>
      <c r="G866" s="28">
        <v>13259.3</v>
      </c>
    </row>
    <row r="867" spans="1:9" ht="31.5" hidden="1">
      <c r="A867" s="26" t="s">
        <v>215</v>
      </c>
      <c r="B867" s="17">
        <v>908</v>
      </c>
      <c r="C867" s="21" t="s">
        <v>318</v>
      </c>
      <c r="D867" s="21" t="s">
        <v>318</v>
      </c>
      <c r="E867" s="21" t="s">
        <v>210</v>
      </c>
      <c r="F867" s="21" t="s">
        <v>216</v>
      </c>
      <c r="G867" s="27">
        <f t="shared" ref="G867" si="157">G868</f>
        <v>0</v>
      </c>
    </row>
    <row r="868" spans="1:9" ht="47.25" hidden="1">
      <c r="A868" s="26" t="s">
        <v>217</v>
      </c>
      <c r="B868" s="17">
        <v>908</v>
      </c>
      <c r="C868" s="21" t="s">
        <v>318</v>
      </c>
      <c r="D868" s="21" t="s">
        <v>318</v>
      </c>
      <c r="E868" s="21" t="s">
        <v>210</v>
      </c>
      <c r="F868" s="21" t="s">
        <v>218</v>
      </c>
      <c r="G868" s="28">
        <v>0</v>
      </c>
    </row>
    <row r="869" spans="1:9" ht="15.75">
      <c r="A869" s="26" t="s">
        <v>219</v>
      </c>
      <c r="B869" s="17">
        <v>908</v>
      </c>
      <c r="C869" s="21" t="s">
        <v>318</v>
      </c>
      <c r="D869" s="21" t="s">
        <v>318</v>
      </c>
      <c r="E869" s="21" t="s">
        <v>210</v>
      </c>
      <c r="F869" s="21" t="s">
        <v>229</v>
      </c>
      <c r="G869" s="27">
        <f>G870</f>
        <v>89</v>
      </c>
    </row>
    <row r="870" spans="1:9" ht="15.75">
      <c r="A870" s="26" t="s">
        <v>656</v>
      </c>
      <c r="B870" s="17">
        <v>908</v>
      </c>
      <c r="C870" s="21" t="s">
        <v>318</v>
      </c>
      <c r="D870" s="21" t="s">
        <v>318</v>
      </c>
      <c r="E870" s="21" t="s">
        <v>210</v>
      </c>
      <c r="F870" s="21" t="s">
        <v>222</v>
      </c>
      <c r="G870" s="27">
        <v>89</v>
      </c>
    </row>
    <row r="871" spans="1:9" ht="15.75">
      <c r="A871" s="26" t="s">
        <v>225</v>
      </c>
      <c r="B871" s="17">
        <v>908</v>
      </c>
      <c r="C871" s="21" t="s">
        <v>318</v>
      </c>
      <c r="D871" s="21" t="s">
        <v>318</v>
      </c>
      <c r="E871" s="21" t="s">
        <v>226</v>
      </c>
      <c r="F871" s="21"/>
      <c r="G871" s="27">
        <f>G875+G872</f>
        <v>9928.2900000000009</v>
      </c>
    </row>
    <row r="872" spans="1:9" ht="31.5">
      <c r="A872" s="26" t="s">
        <v>658</v>
      </c>
      <c r="B872" s="17">
        <v>908</v>
      </c>
      <c r="C872" s="21" t="s">
        <v>318</v>
      </c>
      <c r="D872" s="21" t="s">
        <v>318</v>
      </c>
      <c r="E872" s="21" t="s">
        <v>659</v>
      </c>
      <c r="F872" s="21"/>
      <c r="G872" s="28">
        <f>G873</f>
        <v>1461</v>
      </c>
    </row>
    <row r="873" spans="1:9" ht="15.75">
      <c r="A873" s="26" t="s">
        <v>219</v>
      </c>
      <c r="B873" s="17">
        <v>908</v>
      </c>
      <c r="C873" s="21" t="s">
        <v>318</v>
      </c>
      <c r="D873" s="21" t="s">
        <v>318</v>
      </c>
      <c r="E873" s="21" t="s">
        <v>659</v>
      </c>
      <c r="F873" s="21" t="s">
        <v>229</v>
      </c>
      <c r="G873" s="28">
        <f>G874</f>
        <v>1461</v>
      </c>
    </row>
    <row r="874" spans="1:9" ht="63">
      <c r="A874" s="26" t="s">
        <v>268</v>
      </c>
      <c r="B874" s="17">
        <v>908</v>
      </c>
      <c r="C874" s="21" t="s">
        <v>318</v>
      </c>
      <c r="D874" s="21" t="s">
        <v>318</v>
      </c>
      <c r="E874" s="21" t="s">
        <v>659</v>
      </c>
      <c r="F874" s="21" t="s">
        <v>244</v>
      </c>
      <c r="G874" s="28">
        <v>1461</v>
      </c>
    </row>
    <row r="875" spans="1:9" ht="31.5">
      <c r="A875" s="26" t="s">
        <v>424</v>
      </c>
      <c r="B875" s="17">
        <v>908</v>
      </c>
      <c r="C875" s="21" t="s">
        <v>318</v>
      </c>
      <c r="D875" s="21" t="s">
        <v>318</v>
      </c>
      <c r="E875" s="21" t="s">
        <v>425</v>
      </c>
      <c r="F875" s="21"/>
      <c r="G875" s="27">
        <f>G876+G878</f>
        <v>8467.2900000000009</v>
      </c>
    </row>
    <row r="876" spans="1:9" ht="94.5">
      <c r="A876" s="26" t="s">
        <v>211</v>
      </c>
      <c r="B876" s="17">
        <v>908</v>
      </c>
      <c r="C876" s="21" t="s">
        <v>318</v>
      </c>
      <c r="D876" s="21" t="s">
        <v>318</v>
      </c>
      <c r="E876" s="21" t="s">
        <v>425</v>
      </c>
      <c r="F876" s="21" t="s">
        <v>212</v>
      </c>
      <c r="G876" s="27">
        <f>G877</f>
        <v>6196.89</v>
      </c>
    </row>
    <row r="877" spans="1:9" ht="31.5">
      <c r="A877" s="26" t="s">
        <v>426</v>
      </c>
      <c r="B877" s="17">
        <v>908</v>
      </c>
      <c r="C877" s="21" t="s">
        <v>318</v>
      </c>
      <c r="D877" s="21" t="s">
        <v>318</v>
      </c>
      <c r="E877" s="21" t="s">
        <v>425</v>
      </c>
      <c r="F877" s="21" t="s">
        <v>293</v>
      </c>
      <c r="G877" s="28">
        <v>6196.89</v>
      </c>
    </row>
    <row r="878" spans="1:9" ht="31.5">
      <c r="A878" s="26" t="s">
        <v>215</v>
      </c>
      <c r="B878" s="17">
        <v>908</v>
      </c>
      <c r="C878" s="21" t="s">
        <v>318</v>
      </c>
      <c r="D878" s="21" t="s">
        <v>318</v>
      </c>
      <c r="E878" s="21" t="s">
        <v>425</v>
      </c>
      <c r="F878" s="21" t="s">
        <v>216</v>
      </c>
      <c r="G878" s="27">
        <f>G879</f>
        <v>2270.4</v>
      </c>
    </row>
    <row r="879" spans="1:9" ht="47.25">
      <c r="A879" s="26" t="s">
        <v>217</v>
      </c>
      <c r="B879" s="17">
        <v>908</v>
      </c>
      <c r="C879" s="21" t="s">
        <v>318</v>
      </c>
      <c r="D879" s="21" t="s">
        <v>318</v>
      </c>
      <c r="E879" s="21" t="s">
        <v>425</v>
      </c>
      <c r="F879" s="21" t="s">
        <v>218</v>
      </c>
      <c r="G879" s="28">
        <f>1341.9+928.5</f>
        <v>2270.4</v>
      </c>
      <c r="I879" s="142"/>
    </row>
    <row r="880" spans="1:9" ht="15.75">
      <c r="A880" s="24" t="s">
        <v>327</v>
      </c>
      <c r="B880" s="20">
        <v>908</v>
      </c>
      <c r="C880" s="25" t="s">
        <v>328</v>
      </c>
      <c r="D880" s="25"/>
      <c r="E880" s="25"/>
      <c r="F880" s="25"/>
      <c r="G880" s="22">
        <f t="shared" ref="G880:G885" si="158">G881</f>
        <v>87.1</v>
      </c>
    </row>
    <row r="881" spans="1:7" ht="31.5">
      <c r="A881" s="24" t="s">
        <v>342</v>
      </c>
      <c r="B881" s="20">
        <v>908</v>
      </c>
      <c r="C881" s="25" t="s">
        <v>328</v>
      </c>
      <c r="D881" s="25" t="s">
        <v>204</v>
      </c>
      <c r="E881" s="25"/>
      <c r="F881" s="25"/>
      <c r="G881" s="22">
        <f t="shared" si="158"/>
        <v>87.1</v>
      </c>
    </row>
    <row r="882" spans="1:7" ht="15.75">
      <c r="A882" s="26" t="s">
        <v>205</v>
      </c>
      <c r="B882" s="17">
        <v>908</v>
      </c>
      <c r="C882" s="21" t="s">
        <v>328</v>
      </c>
      <c r="D882" s="21" t="s">
        <v>204</v>
      </c>
      <c r="E882" s="21" t="s">
        <v>206</v>
      </c>
      <c r="F882" s="21"/>
      <c r="G882" s="22">
        <f t="shared" si="158"/>
        <v>87.1</v>
      </c>
    </row>
    <row r="883" spans="1:7" ht="15.75">
      <c r="A883" s="26" t="s">
        <v>225</v>
      </c>
      <c r="B883" s="17">
        <v>908</v>
      </c>
      <c r="C883" s="21" t="s">
        <v>328</v>
      </c>
      <c r="D883" s="21" t="s">
        <v>204</v>
      </c>
      <c r="E883" s="21" t="s">
        <v>226</v>
      </c>
      <c r="F883" s="21"/>
      <c r="G883" s="27">
        <f t="shared" si="158"/>
        <v>87.1</v>
      </c>
    </row>
    <row r="884" spans="1:7" ht="15.75">
      <c r="A884" s="26" t="s">
        <v>660</v>
      </c>
      <c r="B884" s="17">
        <v>908</v>
      </c>
      <c r="C884" s="21" t="s">
        <v>328</v>
      </c>
      <c r="D884" s="21" t="s">
        <v>204</v>
      </c>
      <c r="E884" s="21" t="s">
        <v>661</v>
      </c>
      <c r="F884" s="21"/>
      <c r="G884" s="27">
        <f t="shared" si="158"/>
        <v>87.1</v>
      </c>
    </row>
    <row r="885" spans="1:7" ht="15.75">
      <c r="A885" s="26" t="s">
        <v>219</v>
      </c>
      <c r="B885" s="17">
        <v>908</v>
      </c>
      <c r="C885" s="21" t="s">
        <v>328</v>
      </c>
      <c r="D885" s="21" t="s">
        <v>204</v>
      </c>
      <c r="E885" s="21" t="s">
        <v>661</v>
      </c>
      <c r="F885" s="21" t="s">
        <v>229</v>
      </c>
      <c r="G885" s="27">
        <f t="shared" si="158"/>
        <v>87.1</v>
      </c>
    </row>
    <row r="886" spans="1:7" ht="63">
      <c r="A886" s="26" t="s">
        <v>268</v>
      </c>
      <c r="B886" s="17">
        <v>908</v>
      </c>
      <c r="C886" s="21" t="s">
        <v>328</v>
      </c>
      <c r="D886" s="21" t="s">
        <v>204</v>
      </c>
      <c r="E886" s="21" t="s">
        <v>661</v>
      </c>
      <c r="F886" s="21" t="s">
        <v>244</v>
      </c>
      <c r="G886" s="27">
        <v>87.1</v>
      </c>
    </row>
    <row r="887" spans="1:7" ht="31.5">
      <c r="A887" s="20" t="s">
        <v>662</v>
      </c>
      <c r="B887" s="20">
        <v>910</v>
      </c>
      <c r="C887" s="50"/>
      <c r="D887" s="50"/>
      <c r="E887" s="50"/>
      <c r="F887" s="50"/>
      <c r="G887" s="22">
        <f>G888</f>
        <v>7042.5</v>
      </c>
    </row>
    <row r="888" spans="1:7" ht="15.75">
      <c r="A888" s="24" t="s">
        <v>201</v>
      </c>
      <c r="B888" s="20">
        <v>910</v>
      </c>
      <c r="C888" s="25" t="s">
        <v>202</v>
      </c>
      <c r="D888" s="25"/>
      <c r="E888" s="25"/>
      <c r="F888" s="25"/>
      <c r="G888" s="22">
        <f>G889+G897+G907+G912</f>
        <v>7042.5</v>
      </c>
    </row>
    <row r="889" spans="1:7" ht="47.25">
      <c r="A889" s="24" t="s">
        <v>663</v>
      </c>
      <c r="B889" s="20">
        <v>910</v>
      </c>
      <c r="C889" s="25" t="s">
        <v>202</v>
      </c>
      <c r="D889" s="25" t="s">
        <v>297</v>
      </c>
      <c r="E889" s="25"/>
      <c r="F889" s="25"/>
      <c r="G889" s="22">
        <f>G890</f>
        <v>4188.8</v>
      </c>
    </row>
    <row r="890" spans="1:7" ht="15.75">
      <c r="A890" s="26" t="s">
        <v>205</v>
      </c>
      <c r="B890" s="17">
        <v>910</v>
      </c>
      <c r="C890" s="21" t="s">
        <v>202</v>
      </c>
      <c r="D890" s="21" t="s">
        <v>297</v>
      </c>
      <c r="E890" s="21" t="s">
        <v>206</v>
      </c>
      <c r="F890" s="21"/>
      <c r="G890" s="27">
        <f t="shared" ref="G890" si="159">G891</f>
        <v>4188.8</v>
      </c>
    </row>
    <row r="891" spans="1:7" ht="31.5">
      <c r="A891" s="26" t="s">
        <v>207</v>
      </c>
      <c r="B891" s="17">
        <v>910</v>
      </c>
      <c r="C891" s="21" t="s">
        <v>202</v>
      </c>
      <c r="D891" s="21" t="s">
        <v>297</v>
      </c>
      <c r="E891" s="21" t="s">
        <v>208</v>
      </c>
      <c r="F891" s="21"/>
      <c r="G891" s="27">
        <f>G892</f>
        <v>4188.8</v>
      </c>
    </row>
    <row r="892" spans="1:7" ht="47.25">
      <c r="A892" s="26" t="s">
        <v>664</v>
      </c>
      <c r="B892" s="17">
        <v>910</v>
      </c>
      <c r="C892" s="21" t="s">
        <v>202</v>
      </c>
      <c r="D892" s="21" t="s">
        <v>297</v>
      </c>
      <c r="E892" s="21" t="s">
        <v>665</v>
      </c>
      <c r="F892" s="21"/>
      <c r="G892" s="27">
        <f t="shared" ref="G892" si="160">G893+G895</f>
        <v>4188.8</v>
      </c>
    </row>
    <row r="893" spans="1:7" ht="94.5">
      <c r="A893" s="26" t="s">
        <v>211</v>
      </c>
      <c r="B893" s="17">
        <v>910</v>
      </c>
      <c r="C893" s="21" t="s">
        <v>202</v>
      </c>
      <c r="D893" s="21" t="s">
        <v>297</v>
      </c>
      <c r="E893" s="21" t="s">
        <v>665</v>
      </c>
      <c r="F893" s="21" t="s">
        <v>212</v>
      </c>
      <c r="G893" s="27">
        <f>G894+G895</f>
        <v>4188.8</v>
      </c>
    </row>
    <row r="894" spans="1:7" ht="31.5">
      <c r="A894" s="26" t="s">
        <v>213</v>
      </c>
      <c r="B894" s="17">
        <v>910</v>
      </c>
      <c r="C894" s="21" t="s">
        <v>202</v>
      </c>
      <c r="D894" s="21" t="s">
        <v>297</v>
      </c>
      <c r="E894" s="21" t="s">
        <v>665</v>
      </c>
      <c r="F894" s="21" t="s">
        <v>214</v>
      </c>
      <c r="G894" s="28">
        <v>4188.8</v>
      </c>
    </row>
    <row r="895" spans="1:7" ht="47.25" hidden="1">
      <c r="A895" s="26" t="s">
        <v>282</v>
      </c>
      <c r="B895" s="17">
        <v>910</v>
      </c>
      <c r="C895" s="21" t="s">
        <v>202</v>
      </c>
      <c r="D895" s="21" t="s">
        <v>297</v>
      </c>
      <c r="E895" s="21" t="s">
        <v>665</v>
      </c>
      <c r="F895" s="21" t="s">
        <v>216</v>
      </c>
      <c r="G895" s="27">
        <f t="shared" ref="G895" si="161">G896</f>
        <v>0</v>
      </c>
    </row>
    <row r="896" spans="1:7" ht="47.25" hidden="1">
      <c r="A896" s="26" t="s">
        <v>217</v>
      </c>
      <c r="B896" s="17">
        <v>910</v>
      </c>
      <c r="C896" s="21" t="s">
        <v>202</v>
      </c>
      <c r="D896" s="21" t="s">
        <v>297</v>
      </c>
      <c r="E896" s="21" t="s">
        <v>665</v>
      </c>
      <c r="F896" s="21" t="s">
        <v>218</v>
      </c>
      <c r="G896" s="27"/>
    </row>
    <row r="897" spans="1:7" ht="78.75">
      <c r="A897" s="24" t="s">
        <v>666</v>
      </c>
      <c r="B897" s="20">
        <v>910</v>
      </c>
      <c r="C897" s="25" t="s">
        <v>202</v>
      </c>
      <c r="D897" s="25" t="s">
        <v>299</v>
      </c>
      <c r="E897" s="25"/>
      <c r="F897" s="25"/>
      <c r="G897" s="22">
        <f>G898</f>
        <v>1138.7</v>
      </c>
    </row>
    <row r="898" spans="1:7" ht="15.75">
      <c r="A898" s="26" t="s">
        <v>205</v>
      </c>
      <c r="B898" s="17">
        <v>910</v>
      </c>
      <c r="C898" s="21" t="s">
        <v>202</v>
      </c>
      <c r="D898" s="21" t="s">
        <v>299</v>
      </c>
      <c r="E898" s="21" t="s">
        <v>206</v>
      </c>
      <c r="F898" s="25"/>
      <c r="G898" s="27">
        <f t="shared" ref="G898" si="162">G899</f>
        <v>1138.7</v>
      </c>
    </row>
    <row r="899" spans="1:7" ht="31.5">
      <c r="A899" s="26" t="s">
        <v>207</v>
      </c>
      <c r="B899" s="17">
        <v>910</v>
      </c>
      <c r="C899" s="21" t="s">
        <v>202</v>
      </c>
      <c r="D899" s="21" t="s">
        <v>299</v>
      </c>
      <c r="E899" s="21" t="s">
        <v>208</v>
      </c>
      <c r="F899" s="25"/>
      <c r="G899" s="27">
        <f>G900</f>
        <v>1138.7</v>
      </c>
    </row>
    <row r="900" spans="1:7" ht="47.25">
      <c r="A900" s="26" t="s">
        <v>667</v>
      </c>
      <c r="B900" s="17">
        <v>910</v>
      </c>
      <c r="C900" s="21" t="s">
        <v>202</v>
      </c>
      <c r="D900" s="21" t="s">
        <v>299</v>
      </c>
      <c r="E900" s="21" t="s">
        <v>668</v>
      </c>
      <c r="F900" s="21"/>
      <c r="G900" s="27">
        <f t="shared" ref="G900" si="163">G901+G903+G905</f>
        <v>1138.7</v>
      </c>
    </row>
    <row r="901" spans="1:7" ht="94.5">
      <c r="A901" s="26" t="s">
        <v>211</v>
      </c>
      <c r="B901" s="17">
        <v>910</v>
      </c>
      <c r="C901" s="21" t="s">
        <v>202</v>
      </c>
      <c r="D901" s="21" t="s">
        <v>299</v>
      </c>
      <c r="E901" s="21" t="s">
        <v>668</v>
      </c>
      <c r="F901" s="21" t="s">
        <v>212</v>
      </c>
      <c r="G901" s="27">
        <f>G902</f>
        <v>1003.7</v>
      </c>
    </row>
    <row r="902" spans="1:7" ht="31.5">
      <c r="A902" s="26" t="s">
        <v>213</v>
      </c>
      <c r="B902" s="17">
        <v>910</v>
      </c>
      <c r="C902" s="21" t="s">
        <v>202</v>
      </c>
      <c r="D902" s="21" t="s">
        <v>299</v>
      </c>
      <c r="E902" s="21" t="s">
        <v>668</v>
      </c>
      <c r="F902" s="21" t="s">
        <v>214</v>
      </c>
      <c r="G902" s="27">
        <v>1003.7</v>
      </c>
    </row>
    <row r="903" spans="1:7" ht="47.25">
      <c r="A903" s="26" t="s">
        <v>282</v>
      </c>
      <c r="B903" s="17">
        <v>910</v>
      </c>
      <c r="C903" s="21" t="s">
        <v>202</v>
      </c>
      <c r="D903" s="21" t="s">
        <v>299</v>
      </c>
      <c r="E903" s="21" t="s">
        <v>668</v>
      </c>
      <c r="F903" s="21" t="s">
        <v>216</v>
      </c>
      <c r="G903" s="27">
        <f>G904</f>
        <v>135</v>
      </c>
    </row>
    <row r="904" spans="1:7" ht="47.25">
      <c r="A904" s="26" t="s">
        <v>217</v>
      </c>
      <c r="B904" s="17">
        <v>910</v>
      </c>
      <c r="C904" s="21" t="s">
        <v>202</v>
      </c>
      <c r="D904" s="21" t="s">
        <v>299</v>
      </c>
      <c r="E904" s="21" t="s">
        <v>668</v>
      </c>
      <c r="F904" s="21" t="s">
        <v>218</v>
      </c>
      <c r="G904" s="27">
        <v>135</v>
      </c>
    </row>
    <row r="905" spans="1:7" ht="15.75" hidden="1">
      <c r="A905" s="26" t="s">
        <v>219</v>
      </c>
      <c r="B905" s="17">
        <v>910</v>
      </c>
      <c r="C905" s="21" t="s">
        <v>202</v>
      </c>
      <c r="D905" s="21" t="s">
        <v>299</v>
      </c>
      <c r="E905" s="21" t="s">
        <v>668</v>
      </c>
      <c r="F905" s="21" t="s">
        <v>229</v>
      </c>
      <c r="G905" s="27">
        <f t="shared" ref="G905" si="164">G906</f>
        <v>0</v>
      </c>
    </row>
    <row r="906" spans="1:7" ht="15.75" hidden="1">
      <c r="A906" s="26" t="s">
        <v>656</v>
      </c>
      <c r="B906" s="17">
        <v>910</v>
      </c>
      <c r="C906" s="21" t="s">
        <v>202</v>
      </c>
      <c r="D906" s="21" t="s">
        <v>299</v>
      </c>
      <c r="E906" s="21" t="s">
        <v>668</v>
      </c>
      <c r="F906" s="21" t="s">
        <v>222</v>
      </c>
      <c r="G906" s="27">
        <v>0</v>
      </c>
    </row>
    <row r="907" spans="1:7" ht="63">
      <c r="A907" s="24" t="s">
        <v>203</v>
      </c>
      <c r="B907" s="17">
        <v>910</v>
      </c>
      <c r="C907" s="21" t="s">
        <v>202</v>
      </c>
      <c r="D907" s="21" t="s">
        <v>204</v>
      </c>
      <c r="E907" s="21" t="s">
        <v>210</v>
      </c>
      <c r="F907" s="25"/>
      <c r="G907" s="22">
        <f>G908+G910</f>
        <v>1682.5</v>
      </c>
    </row>
    <row r="908" spans="1:7" ht="94.5">
      <c r="A908" s="26" t="s">
        <v>211</v>
      </c>
      <c r="B908" s="17">
        <v>910</v>
      </c>
      <c r="C908" s="21" t="s">
        <v>202</v>
      </c>
      <c r="D908" s="21" t="s">
        <v>204</v>
      </c>
      <c r="E908" s="21" t="s">
        <v>210</v>
      </c>
      <c r="F908" s="21" t="s">
        <v>212</v>
      </c>
      <c r="G908" s="27">
        <f>G909</f>
        <v>1664.2</v>
      </c>
    </row>
    <row r="909" spans="1:7" ht="31.5">
      <c r="A909" s="26" t="s">
        <v>213</v>
      </c>
      <c r="B909" s="17">
        <v>910</v>
      </c>
      <c r="C909" s="21" t="s">
        <v>202</v>
      </c>
      <c r="D909" s="21" t="s">
        <v>204</v>
      </c>
      <c r="E909" s="21" t="s">
        <v>210</v>
      </c>
      <c r="F909" s="21" t="s">
        <v>214</v>
      </c>
      <c r="G909" s="27">
        <v>1664.2</v>
      </c>
    </row>
    <row r="910" spans="1:7" ht="47.25">
      <c r="A910" s="26" t="s">
        <v>282</v>
      </c>
      <c r="B910" s="17">
        <v>910</v>
      </c>
      <c r="C910" s="21" t="s">
        <v>202</v>
      </c>
      <c r="D910" s="21" t="s">
        <v>204</v>
      </c>
      <c r="E910" s="21" t="s">
        <v>210</v>
      </c>
      <c r="F910" s="21" t="s">
        <v>216</v>
      </c>
      <c r="G910" s="27">
        <f>G911</f>
        <v>18.3</v>
      </c>
    </row>
    <row r="911" spans="1:7" ht="47.25">
      <c r="A911" s="26" t="s">
        <v>217</v>
      </c>
      <c r="B911" s="17">
        <v>910</v>
      </c>
      <c r="C911" s="21" t="s">
        <v>202</v>
      </c>
      <c r="D911" s="21" t="s">
        <v>204</v>
      </c>
      <c r="E911" s="21" t="s">
        <v>210</v>
      </c>
      <c r="F911" s="21" t="s">
        <v>218</v>
      </c>
      <c r="G911" s="27">
        <v>18.3</v>
      </c>
    </row>
    <row r="912" spans="1:7" ht="15.75">
      <c r="A912" s="24" t="s">
        <v>223</v>
      </c>
      <c r="B912" s="20">
        <v>910</v>
      </c>
      <c r="C912" s="25" t="s">
        <v>202</v>
      </c>
      <c r="D912" s="25" t="s">
        <v>224</v>
      </c>
      <c r="E912" s="137"/>
      <c r="F912" s="21"/>
      <c r="G912" s="22">
        <f>G913+G917</f>
        <v>32.5</v>
      </c>
    </row>
    <row r="913" spans="1:8" ht="47.25">
      <c r="A913" s="26" t="s">
        <v>245</v>
      </c>
      <c r="B913" s="17">
        <v>910</v>
      </c>
      <c r="C913" s="21" t="s">
        <v>202</v>
      </c>
      <c r="D913" s="21" t="s">
        <v>224</v>
      </c>
      <c r="E913" s="21" t="s">
        <v>246</v>
      </c>
      <c r="F913" s="21"/>
      <c r="G913" s="27">
        <f>G914</f>
        <v>0.5</v>
      </c>
    </row>
    <row r="914" spans="1:8" ht="63">
      <c r="A914" s="33" t="s">
        <v>843</v>
      </c>
      <c r="B914" s="17">
        <v>910</v>
      </c>
      <c r="C914" s="21" t="s">
        <v>202</v>
      </c>
      <c r="D914" s="21" t="s">
        <v>224</v>
      </c>
      <c r="E914" s="43" t="s">
        <v>844</v>
      </c>
      <c r="F914" s="21"/>
      <c r="G914" s="27">
        <f>G915</f>
        <v>0.5</v>
      </c>
    </row>
    <row r="915" spans="1:8" ht="31.5">
      <c r="A915" s="26" t="s">
        <v>215</v>
      </c>
      <c r="B915" s="17">
        <v>910</v>
      </c>
      <c r="C915" s="21" t="s">
        <v>202</v>
      </c>
      <c r="D915" s="21" t="s">
        <v>224</v>
      </c>
      <c r="E915" s="43" t="s">
        <v>844</v>
      </c>
      <c r="F915" s="21" t="s">
        <v>216</v>
      </c>
      <c r="G915" s="27">
        <f>G916</f>
        <v>0.5</v>
      </c>
    </row>
    <row r="916" spans="1:8" ht="47.25">
      <c r="A916" s="26" t="s">
        <v>217</v>
      </c>
      <c r="B916" s="17">
        <v>910</v>
      </c>
      <c r="C916" s="21" t="s">
        <v>202</v>
      </c>
      <c r="D916" s="21" t="s">
        <v>224</v>
      </c>
      <c r="E916" s="43" t="s">
        <v>844</v>
      </c>
      <c r="F916" s="21" t="s">
        <v>218</v>
      </c>
      <c r="G916" s="27">
        <v>0.5</v>
      </c>
      <c r="H916" s="1" t="s">
        <v>819</v>
      </c>
    </row>
    <row r="917" spans="1:8" ht="15.75">
      <c r="A917" s="33" t="s">
        <v>205</v>
      </c>
      <c r="B917" s="17">
        <v>910</v>
      </c>
      <c r="C917" s="21" t="s">
        <v>202</v>
      </c>
      <c r="D917" s="21" t="s">
        <v>224</v>
      </c>
      <c r="E917" s="21" t="s">
        <v>206</v>
      </c>
      <c r="F917" s="21"/>
      <c r="G917" s="27">
        <f>G918</f>
        <v>32</v>
      </c>
    </row>
    <row r="918" spans="1:8" ht="31.5">
      <c r="A918" s="33" t="s">
        <v>269</v>
      </c>
      <c r="B918" s="17">
        <v>910</v>
      </c>
      <c r="C918" s="21" t="s">
        <v>202</v>
      </c>
      <c r="D918" s="21" t="s">
        <v>224</v>
      </c>
      <c r="E918" s="21" t="s">
        <v>270</v>
      </c>
      <c r="F918" s="21"/>
      <c r="G918" s="27">
        <f>G919</f>
        <v>32</v>
      </c>
    </row>
    <row r="919" spans="1:8" ht="63">
      <c r="A919" s="33" t="s">
        <v>843</v>
      </c>
      <c r="B919" s="17">
        <v>910</v>
      </c>
      <c r="C919" s="21" t="s">
        <v>202</v>
      </c>
      <c r="D919" s="21" t="s">
        <v>224</v>
      </c>
      <c r="E919" s="21" t="s">
        <v>845</v>
      </c>
      <c r="F919" s="21"/>
      <c r="G919" s="27">
        <f>G920</f>
        <v>32</v>
      </c>
    </row>
    <row r="920" spans="1:8" ht="31.5">
      <c r="A920" s="26" t="s">
        <v>215</v>
      </c>
      <c r="B920" s="17">
        <v>910</v>
      </c>
      <c r="C920" s="21" t="s">
        <v>202</v>
      </c>
      <c r="D920" s="21" t="s">
        <v>224</v>
      </c>
      <c r="E920" s="21" t="s">
        <v>845</v>
      </c>
      <c r="F920" s="21" t="s">
        <v>216</v>
      </c>
      <c r="G920" s="27">
        <f>G921</f>
        <v>32</v>
      </c>
    </row>
    <row r="921" spans="1:8" ht="47.25">
      <c r="A921" s="26" t="s">
        <v>217</v>
      </c>
      <c r="B921" s="17">
        <v>910</v>
      </c>
      <c r="C921" s="21" t="s">
        <v>202</v>
      </c>
      <c r="D921" s="21" t="s">
        <v>224</v>
      </c>
      <c r="E921" s="21" t="s">
        <v>845</v>
      </c>
      <c r="F921" s="21" t="s">
        <v>218</v>
      </c>
      <c r="G921" s="27">
        <v>32</v>
      </c>
      <c r="H921" s="138" t="s">
        <v>846</v>
      </c>
    </row>
    <row r="922" spans="1:8" ht="31.5">
      <c r="A922" s="24" t="s">
        <v>669</v>
      </c>
      <c r="B922" s="20">
        <v>913</v>
      </c>
      <c r="C922" s="25"/>
      <c r="D922" s="25"/>
      <c r="E922" s="25"/>
      <c r="F922" s="25"/>
      <c r="G922" s="22">
        <f t="shared" ref="G922:G926" si="165">G923</f>
        <v>6308.0999999999995</v>
      </c>
    </row>
    <row r="923" spans="1:8" ht="15.75">
      <c r="A923" s="24" t="s">
        <v>670</v>
      </c>
      <c r="B923" s="20">
        <v>913</v>
      </c>
      <c r="C923" s="25" t="s">
        <v>322</v>
      </c>
      <c r="D923" s="21"/>
      <c r="E923" s="21"/>
      <c r="F923" s="21"/>
      <c r="G923" s="27">
        <f>G924</f>
        <v>6308.0999999999995</v>
      </c>
    </row>
    <row r="924" spans="1:8" ht="15.75">
      <c r="A924" s="24" t="s">
        <v>671</v>
      </c>
      <c r="B924" s="20">
        <v>913</v>
      </c>
      <c r="C924" s="25" t="s">
        <v>322</v>
      </c>
      <c r="D924" s="25" t="s">
        <v>297</v>
      </c>
      <c r="E924" s="25"/>
      <c r="F924" s="25"/>
      <c r="G924" s="27">
        <f t="shared" si="165"/>
        <v>6308.0999999999995</v>
      </c>
    </row>
    <row r="925" spans="1:8" ht="15.75">
      <c r="A925" s="26" t="s">
        <v>205</v>
      </c>
      <c r="B925" s="17">
        <v>913</v>
      </c>
      <c r="C925" s="21" t="s">
        <v>322</v>
      </c>
      <c r="D925" s="21" t="s">
        <v>297</v>
      </c>
      <c r="E925" s="21" t="s">
        <v>206</v>
      </c>
      <c r="F925" s="21"/>
      <c r="G925" s="27">
        <f>G926</f>
        <v>6308.0999999999995</v>
      </c>
    </row>
    <row r="926" spans="1:8" ht="31.5">
      <c r="A926" s="26" t="s">
        <v>672</v>
      </c>
      <c r="B926" s="17">
        <v>913</v>
      </c>
      <c r="C926" s="21" t="s">
        <v>322</v>
      </c>
      <c r="D926" s="21" t="s">
        <v>297</v>
      </c>
      <c r="E926" s="21" t="s">
        <v>673</v>
      </c>
      <c r="F926" s="21"/>
      <c r="G926" s="27">
        <f t="shared" si="165"/>
        <v>6308.0999999999995</v>
      </c>
    </row>
    <row r="927" spans="1:8" ht="31.5">
      <c r="A927" s="26" t="s">
        <v>394</v>
      </c>
      <c r="B927" s="17">
        <v>913</v>
      </c>
      <c r="C927" s="21" t="s">
        <v>322</v>
      </c>
      <c r="D927" s="21" t="s">
        <v>297</v>
      </c>
      <c r="E927" s="21" t="s">
        <v>674</v>
      </c>
      <c r="F927" s="21"/>
      <c r="G927" s="27">
        <f>G928+G930+G932</f>
        <v>6308.0999999999995</v>
      </c>
    </row>
    <row r="928" spans="1:8" ht="94.5">
      <c r="A928" s="26" t="s">
        <v>211</v>
      </c>
      <c r="B928" s="17">
        <v>913</v>
      </c>
      <c r="C928" s="21" t="s">
        <v>322</v>
      </c>
      <c r="D928" s="21" t="s">
        <v>297</v>
      </c>
      <c r="E928" s="21" t="s">
        <v>674</v>
      </c>
      <c r="F928" s="21" t="s">
        <v>212</v>
      </c>
      <c r="G928" s="27">
        <f t="shared" ref="G928" si="166">G929</f>
        <v>5371.7</v>
      </c>
    </row>
    <row r="929" spans="1:12" ht="31.5">
      <c r="A929" s="26" t="s">
        <v>292</v>
      </c>
      <c r="B929" s="17">
        <v>913</v>
      </c>
      <c r="C929" s="21" t="s">
        <v>322</v>
      </c>
      <c r="D929" s="21" t="s">
        <v>297</v>
      </c>
      <c r="E929" s="21" t="s">
        <v>674</v>
      </c>
      <c r="F929" s="21" t="s">
        <v>293</v>
      </c>
      <c r="G929" s="28">
        <v>5371.7</v>
      </c>
    </row>
    <row r="930" spans="1:12" ht="31.5">
      <c r="A930" s="26" t="s">
        <v>215</v>
      </c>
      <c r="B930" s="17">
        <v>913</v>
      </c>
      <c r="C930" s="21" t="s">
        <v>322</v>
      </c>
      <c r="D930" s="21" t="s">
        <v>297</v>
      </c>
      <c r="E930" s="21" t="s">
        <v>674</v>
      </c>
      <c r="F930" s="21" t="s">
        <v>216</v>
      </c>
      <c r="G930" s="27">
        <f t="shared" ref="G930" si="167">G931</f>
        <v>926.4</v>
      </c>
    </row>
    <row r="931" spans="1:12" ht="47.25">
      <c r="A931" s="26" t="s">
        <v>217</v>
      </c>
      <c r="B931" s="17">
        <v>913</v>
      </c>
      <c r="C931" s="21" t="s">
        <v>322</v>
      </c>
      <c r="D931" s="21" t="s">
        <v>297</v>
      </c>
      <c r="E931" s="21" t="s">
        <v>674</v>
      </c>
      <c r="F931" s="21" t="s">
        <v>218</v>
      </c>
      <c r="G931" s="28">
        <f>898.3+28.1</f>
        <v>926.4</v>
      </c>
      <c r="I931" s="142"/>
    </row>
    <row r="932" spans="1:12" ht="15.75">
      <c r="A932" s="26" t="s">
        <v>219</v>
      </c>
      <c r="B932" s="17">
        <v>913</v>
      </c>
      <c r="C932" s="21" t="s">
        <v>322</v>
      </c>
      <c r="D932" s="21" t="s">
        <v>297</v>
      </c>
      <c r="E932" s="21" t="s">
        <v>674</v>
      </c>
      <c r="F932" s="21" t="s">
        <v>229</v>
      </c>
      <c r="G932" s="27">
        <f t="shared" ref="G932" si="168">G933</f>
        <v>10</v>
      </c>
    </row>
    <row r="933" spans="1:12" ht="15.75">
      <c r="A933" s="26" t="s">
        <v>656</v>
      </c>
      <c r="B933" s="17">
        <v>913</v>
      </c>
      <c r="C933" s="21" t="s">
        <v>322</v>
      </c>
      <c r="D933" s="21" t="s">
        <v>297</v>
      </c>
      <c r="E933" s="21" t="s">
        <v>674</v>
      </c>
      <c r="F933" s="21" t="s">
        <v>222</v>
      </c>
      <c r="G933" s="27">
        <v>10</v>
      </c>
    </row>
    <row r="934" spans="1:12" ht="18.75">
      <c r="A934" s="51" t="s">
        <v>675</v>
      </c>
      <c r="B934" s="51"/>
      <c r="C934" s="25"/>
      <c r="D934" s="25"/>
      <c r="E934" s="25"/>
      <c r="F934" s="25"/>
      <c r="G934" s="52">
        <f>G922+G887+G728+G658+G483+G444+G213+G27+G10</f>
        <v>641564.59</v>
      </c>
      <c r="L934" s="143"/>
    </row>
    <row r="935" spans="1:12">
      <c r="A935" s="53"/>
      <c r="B935" s="53"/>
      <c r="C935" s="53"/>
      <c r="D935" s="53"/>
      <c r="E935" s="53"/>
      <c r="F935" s="53"/>
      <c r="G935" s="53"/>
      <c r="I935" s="141"/>
    </row>
    <row r="936" spans="1:12" ht="18.75" hidden="1">
      <c r="A936" s="53"/>
      <c r="B936" s="53"/>
      <c r="C936" s="54"/>
      <c r="D936" s="54"/>
      <c r="E936" s="54"/>
      <c r="F936" s="128" t="s">
        <v>676</v>
      </c>
      <c r="G936" s="55">
        <f>G934-G937</f>
        <v>437695.48999999993</v>
      </c>
    </row>
    <row r="937" spans="1:12" ht="18.75" hidden="1">
      <c r="A937" s="53"/>
      <c r="B937" s="53"/>
      <c r="C937" s="54"/>
      <c r="D937" s="54"/>
      <c r="E937" s="54"/>
      <c r="F937" s="128" t="s">
        <v>677</v>
      </c>
      <c r="G937" s="55">
        <f>G91+G173+G179+G201+G207+G247+G259+G324+G426+G465+G479+G512+G566+G625+G679+G753+G793+G841+G608+G918</f>
        <v>203869.10000000003</v>
      </c>
      <c r="I937" s="145"/>
    </row>
    <row r="938" spans="1:12" ht="15.75" hidden="1">
      <c r="A938" s="53"/>
      <c r="B938" s="53"/>
      <c r="C938" s="54"/>
      <c r="D938" s="56"/>
      <c r="E938" s="56"/>
      <c r="F938" s="56"/>
      <c r="G938" s="129"/>
    </row>
    <row r="939" spans="1:12" ht="15.75" hidden="1">
      <c r="A939" s="53"/>
      <c r="B939" s="53"/>
      <c r="C939" s="54"/>
      <c r="D939" s="56"/>
      <c r="E939" s="56"/>
      <c r="F939" s="56"/>
      <c r="G939" s="54"/>
    </row>
    <row r="940" spans="1:12" ht="15.75" hidden="1">
      <c r="A940" s="53"/>
      <c r="B940" s="53"/>
      <c r="C940" s="57">
        <v>1</v>
      </c>
      <c r="D940" s="56"/>
      <c r="E940" s="56"/>
      <c r="F940" s="56"/>
      <c r="G940" s="58">
        <f>G11+G28+G445+G484+G888</f>
        <v>104252.5</v>
      </c>
      <c r="H940" s="131"/>
      <c r="I940" s="146">
        <f>'прил.№3 Рд,пр'!D12</f>
        <v>104252.5</v>
      </c>
      <c r="L940" s="131">
        <f>I940-G940</f>
        <v>0</v>
      </c>
    </row>
    <row r="941" spans="1:12" ht="15.75" hidden="1">
      <c r="A941" s="53"/>
      <c r="B941" s="53"/>
      <c r="C941" s="57">
        <v>2</v>
      </c>
      <c r="D941" s="56"/>
      <c r="E941" s="56"/>
      <c r="F941" s="56"/>
      <c r="G941" s="58">
        <f>G140</f>
        <v>0</v>
      </c>
      <c r="H941" s="131"/>
      <c r="I941" s="146">
        <v>0</v>
      </c>
      <c r="L941" s="131">
        <f t="shared" ref="L941:L949" si="169">I941-G941</f>
        <v>0</v>
      </c>
    </row>
    <row r="942" spans="1:12" ht="15.75" hidden="1">
      <c r="A942" s="53"/>
      <c r="B942" s="53"/>
      <c r="C942" s="57">
        <v>3</v>
      </c>
      <c r="D942" s="56"/>
      <c r="E942" s="56"/>
      <c r="F942" s="56"/>
      <c r="G942" s="58">
        <f>G729+G152</f>
        <v>7209.4</v>
      </c>
      <c r="H942" s="131"/>
      <c r="I942" s="146">
        <f>'прил.№3 Рд,пр'!D21</f>
        <v>7209.4</v>
      </c>
      <c r="L942" s="131">
        <f t="shared" si="169"/>
        <v>0</v>
      </c>
    </row>
    <row r="943" spans="1:12" ht="15.75" hidden="1">
      <c r="A943" s="53"/>
      <c r="B943" s="53"/>
      <c r="C943" s="57">
        <v>4</v>
      </c>
      <c r="D943" s="56"/>
      <c r="E943" s="56"/>
      <c r="F943" s="56"/>
      <c r="G943" s="58">
        <f>G170+G736</f>
        <v>19923.2</v>
      </c>
      <c r="H943" s="131"/>
      <c r="I943" s="146">
        <f>'прил.№3 Рд,пр'!D23</f>
        <v>19923.2</v>
      </c>
      <c r="L943" s="131">
        <f t="shared" si="169"/>
        <v>0</v>
      </c>
    </row>
    <row r="944" spans="1:12" ht="15.75" hidden="1">
      <c r="A944" s="53"/>
      <c r="B944" s="53"/>
      <c r="C944" s="57">
        <v>5</v>
      </c>
      <c r="D944" s="56"/>
      <c r="E944" s="56"/>
      <c r="F944" s="56"/>
      <c r="G944" s="58">
        <f>G750+G462</f>
        <v>93054.59</v>
      </c>
      <c r="H944" s="131"/>
      <c r="I944" s="146">
        <f>'прил.№3 Рд,пр'!D28</f>
        <v>93054.59</v>
      </c>
      <c r="L944" s="131">
        <f t="shared" si="169"/>
        <v>0</v>
      </c>
    </row>
    <row r="945" spans="1:12" ht="15.75" hidden="1">
      <c r="A945" s="53"/>
      <c r="B945" s="53"/>
      <c r="C945" s="57">
        <v>7</v>
      </c>
      <c r="D945" s="56"/>
      <c r="E945" s="56"/>
      <c r="F945" s="56"/>
      <c r="G945" s="58">
        <f>G659+G491+G221</f>
        <v>293350.7</v>
      </c>
      <c r="H945" s="131"/>
      <c r="I945" s="146">
        <f>'прил.№3 Рд,пр'!D33</f>
        <v>293350.7</v>
      </c>
      <c r="L945" s="131">
        <f t="shared" si="169"/>
        <v>0</v>
      </c>
    </row>
    <row r="946" spans="1:12" ht="15.75" hidden="1">
      <c r="A946" s="53"/>
      <c r="B946" s="53"/>
      <c r="C946" s="57">
        <v>8</v>
      </c>
      <c r="D946" s="56"/>
      <c r="E946" s="56"/>
      <c r="F946" s="56"/>
      <c r="G946" s="58">
        <f>G263</f>
        <v>66485</v>
      </c>
      <c r="H946" s="131"/>
      <c r="I946" s="146">
        <f>'прил.№3 Рд,пр'!D39</f>
        <v>66485</v>
      </c>
      <c r="L946" s="131">
        <f t="shared" si="169"/>
        <v>0</v>
      </c>
    </row>
    <row r="947" spans="1:12" ht="15.75" hidden="1">
      <c r="A947" s="53"/>
      <c r="B947" s="53"/>
      <c r="C947" s="57">
        <v>10</v>
      </c>
      <c r="D947" s="56"/>
      <c r="E947" s="56"/>
      <c r="F947" s="56"/>
      <c r="G947" s="58">
        <f>G880+G477+G370+G188</f>
        <v>16460</v>
      </c>
      <c r="H947" s="131"/>
      <c r="I947" s="146">
        <f>'прил.№3 Рд,пр'!D42</f>
        <v>16460</v>
      </c>
      <c r="L947" s="131">
        <f t="shared" si="169"/>
        <v>0</v>
      </c>
    </row>
    <row r="948" spans="1:12" ht="15.75" hidden="1">
      <c r="A948" s="53"/>
      <c r="B948" s="53"/>
      <c r="C948" s="57">
        <v>11</v>
      </c>
      <c r="D948" s="56"/>
      <c r="E948" s="56"/>
      <c r="F948" s="56"/>
      <c r="G948" s="58">
        <f>G689</f>
        <v>34521.100000000006</v>
      </c>
      <c r="H948" s="131"/>
      <c r="I948" s="146">
        <f>'прил.№3 Рд,пр'!D47</f>
        <v>34521.100000000006</v>
      </c>
      <c r="L948" s="131">
        <f t="shared" si="169"/>
        <v>0</v>
      </c>
    </row>
    <row r="949" spans="1:12" ht="15.75" hidden="1">
      <c r="A949" s="53"/>
      <c r="B949" s="53"/>
      <c r="C949" s="57">
        <v>12</v>
      </c>
      <c r="D949" s="56"/>
      <c r="E949" s="56"/>
      <c r="F949" s="56"/>
      <c r="G949" s="58">
        <f>G923</f>
        <v>6308.0999999999995</v>
      </c>
      <c r="H949" s="131"/>
      <c r="I949" s="146">
        <f>'прил.№3 Рд,пр'!D50</f>
        <v>6308.0999999999995</v>
      </c>
      <c r="L949" s="131">
        <f t="shared" si="169"/>
        <v>0</v>
      </c>
    </row>
    <row r="950" spans="1:12" ht="15.75" hidden="1">
      <c r="A950" s="53"/>
      <c r="B950" s="53"/>
      <c r="C950" s="58"/>
      <c r="D950" s="56"/>
      <c r="E950" s="56"/>
      <c r="F950" s="56"/>
      <c r="G950" s="130">
        <f>SUM(G940:G949)</f>
        <v>641564.59</v>
      </c>
      <c r="H950" s="131"/>
      <c r="I950" s="146">
        <f>'прил.№3 Рд,пр'!D52</f>
        <v>641564.59</v>
      </c>
      <c r="L950" s="131">
        <f>SUM(L940:L949)</f>
        <v>0</v>
      </c>
    </row>
    <row r="951" spans="1:12" hidden="1">
      <c r="G951" s="131"/>
      <c r="H951" s="131"/>
      <c r="I951" s="146"/>
    </row>
    <row r="952" spans="1:12" hidden="1">
      <c r="D952" s="1" t="s">
        <v>678</v>
      </c>
      <c r="E952" s="1">
        <v>50</v>
      </c>
      <c r="G952" s="131">
        <f>G744</f>
        <v>15124.1</v>
      </c>
      <c r="H952" s="131"/>
      <c r="I952" s="146"/>
    </row>
    <row r="953" spans="1:12" hidden="1">
      <c r="E953" s="1">
        <v>51</v>
      </c>
      <c r="G953" s="131">
        <f>G372</f>
        <v>3648</v>
      </c>
      <c r="H953" s="131"/>
      <c r="I953" s="146"/>
    </row>
    <row r="954" spans="1:12" hidden="1">
      <c r="E954" s="1">
        <v>52</v>
      </c>
      <c r="G954" s="131">
        <f>G493+G532+G619+G598</f>
        <v>90997.300000000017</v>
      </c>
      <c r="H954" s="131"/>
      <c r="I954" s="146"/>
    </row>
    <row r="955" spans="1:12" hidden="1">
      <c r="E955" s="1">
        <v>53</v>
      </c>
      <c r="G955" s="131">
        <f>G57</f>
        <v>250</v>
      </c>
      <c r="H955" s="131"/>
      <c r="I955" s="146"/>
    </row>
    <row r="956" spans="1:12" hidden="1">
      <c r="E956" s="1">
        <v>54</v>
      </c>
      <c r="G956" s="131">
        <f>G61+G913</f>
        <v>654</v>
      </c>
      <c r="H956" s="131"/>
      <c r="I956" s="146"/>
    </row>
    <row r="957" spans="1:12" hidden="1">
      <c r="E957" s="1">
        <v>55</v>
      </c>
      <c r="G957" s="131">
        <f>G196</f>
        <v>10</v>
      </c>
      <c r="H957" s="131"/>
      <c r="I957" s="146"/>
    </row>
    <row r="958" spans="1:12" hidden="1">
      <c r="E958" s="1">
        <v>56</v>
      </c>
      <c r="G958" s="131">
        <f>G73</f>
        <v>80</v>
      </c>
      <c r="H958" s="131"/>
      <c r="I958" s="146"/>
    </row>
    <row r="959" spans="1:12" hidden="1">
      <c r="E959" s="1">
        <v>57</v>
      </c>
      <c r="G959" s="131">
        <f>G706+G691+G661</f>
        <v>36604.300000000003</v>
      </c>
      <c r="H959" s="131"/>
      <c r="I959" s="146"/>
    </row>
    <row r="960" spans="1:12" hidden="1">
      <c r="E960" s="1">
        <v>58</v>
      </c>
      <c r="G960" s="131">
        <f>G265+G223</f>
        <v>63279.7</v>
      </c>
      <c r="H960" s="131"/>
      <c r="I960" s="146"/>
    </row>
    <row r="961" spans="5:9" hidden="1">
      <c r="E961" s="1">
        <v>59</v>
      </c>
      <c r="G961" s="131">
        <f>G319</f>
        <v>200</v>
      </c>
      <c r="H961" s="131"/>
      <c r="I961" s="146"/>
    </row>
    <row r="962" spans="5:9" hidden="1">
      <c r="E962" s="1">
        <v>60</v>
      </c>
      <c r="G962" s="131">
        <f>G814</f>
        <v>12375.499999999998</v>
      </c>
      <c r="H962" s="131"/>
      <c r="I962" s="146"/>
    </row>
    <row r="963" spans="5:9" hidden="1">
      <c r="E963" s="1">
        <v>61</v>
      </c>
      <c r="G963" s="131">
        <v>100</v>
      </c>
      <c r="H963" s="131"/>
      <c r="I963" s="146"/>
    </row>
    <row r="964" spans="5:9" hidden="1">
      <c r="E964" s="1">
        <v>62</v>
      </c>
      <c r="G964" s="131">
        <f>G767</f>
        <v>5567.9000000000005</v>
      </c>
      <c r="H964" s="131"/>
      <c r="I964" s="146"/>
    </row>
    <row r="965" spans="5:9" hidden="1">
      <c r="E965" s="1">
        <v>63</v>
      </c>
      <c r="G965" s="131">
        <f>G345+G631</f>
        <v>145</v>
      </c>
      <c r="H965" s="131"/>
      <c r="I965" s="146"/>
    </row>
    <row r="966" spans="5:9" hidden="1">
      <c r="G966" s="131">
        <f>SUM(G952:G965)</f>
        <v>229035.80000000002</v>
      </c>
      <c r="H966" s="131"/>
      <c r="I966" s="146"/>
    </row>
    <row r="967" spans="5:9">
      <c r="G967" s="131"/>
      <c r="H967" s="131"/>
      <c r="I967" s="146"/>
    </row>
  </sheetData>
  <mergeCells count="5">
    <mergeCell ref="J721:K727"/>
    <mergeCell ref="J651:K657"/>
    <mergeCell ref="J363:K369"/>
    <mergeCell ref="A4:G4"/>
    <mergeCell ref="A5:G5"/>
  </mergeCells>
  <pageMargins left="0.39370078740157483" right="0.39370078740157483" top="1.1811023622047245" bottom="0.39370078740157483" header="0.31496062992125984" footer="0.31496062992125984"/>
  <pageSetup paperSize="9" scale="79" orientation="portrait" r:id="rId1"/>
  <rowBreaks count="1" manualBreakCount="1">
    <brk id="934" max="6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09"/>
  <sheetViews>
    <sheetView view="pageBreakPreview" topLeftCell="A59" zoomScale="60" zoomScaleNormal="100" workbookViewId="0">
      <selection activeCell="A5" sqref="A5:G5"/>
    </sheetView>
  </sheetViews>
  <sheetFormatPr defaultRowHeight="15"/>
  <cols>
    <col min="1" max="1" width="38" style="1" customWidth="1"/>
    <col min="2" max="2" width="17.42578125" style="1" customWidth="1"/>
    <col min="3" max="3" width="8.28515625" customWidth="1"/>
    <col min="4" max="4" width="7.28515625" customWidth="1"/>
    <col min="5" max="5" width="8.7109375" customWidth="1"/>
    <col min="7" max="7" width="15.42578125" customWidth="1"/>
    <col min="8" max="8" width="0" hidden="1" customWidth="1"/>
    <col min="9" max="9" width="0" style="134" hidden="1" customWidth="1"/>
  </cols>
  <sheetData>
    <row r="1" spans="1:8" ht="18.75">
      <c r="C1" s="1"/>
      <c r="D1" s="1"/>
      <c r="F1" s="214" t="s">
        <v>739</v>
      </c>
      <c r="G1" s="1"/>
    </row>
    <row r="2" spans="1:8" ht="18.75">
      <c r="C2" s="1"/>
      <c r="D2" s="1"/>
      <c r="F2" s="214" t="s">
        <v>680</v>
      </c>
      <c r="G2" s="1"/>
    </row>
    <row r="3" spans="1:8" ht="18.75">
      <c r="C3" s="1"/>
      <c r="D3" s="1"/>
      <c r="F3" s="168" t="s">
        <v>913</v>
      </c>
      <c r="G3" s="1"/>
    </row>
    <row r="4" spans="1:8" ht="15.75">
      <c r="C4" s="1"/>
      <c r="D4" s="1"/>
      <c r="E4" s="1"/>
      <c r="F4" s="73"/>
      <c r="G4" s="74"/>
    </row>
    <row r="5" spans="1:8" ht="38.25" customHeight="1">
      <c r="A5" s="162" t="s">
        <v>917</v>
      </c>
      <c r="B5" s="162"/>
      <c r="C5" s="162"/>
      <c r="D5" s="162"/>
      <c r="E5" s="162"/>
      <c r="F5" s="162"/>
      <c r="G5" s="162"/>
    </row>
    <row r="6" spans="1:8" ht="16.5">
      <c r="A6" s="132"/>
      <c r="B6" s="132"/>
      <c r="C6" s="75"/>
      <c r="D6" s="75"/>
      <c r="E6" s="75"/>
      <c r="F6" s="75"/>
      <c r="G6" s="75"/>
    </row>
    <row r="7" spans="1:8" ht="15.75">
      <c r="A7" s="73"/>
      <c r="B7" s="73"/>
      <c r="C7" s="73"/>
      <c r="D7" s="73"/>
      <c r="E7" s="76"/>
      <c r="F7" s="76"/>
      <c r="G7" s="77" t="s">
        <v>4</v>
      </c>
    </row>
    <row r="8" spans="1:8" ht="31.5">
      <c r="A8" s="78" t="s">
        <v>682</v>
      </c>
      <c r="B8" s="78" t="s">
        <v>740</v>
      </c>
      <c r="C8" s="78" t="s">
        <v>741</v>
      </c>
      <c r="D8" s="78" t="s">
        <v>742</v>
      </c>
      <c r="E8" s="78" t="s">
        <v>743</v>
      </c>
      <c r="F8" s="78" t="s">
        <v>744</v>
      </c>
      <c r="G8" s="6" t="s">
        <v>7</v>
      </c>
    </row>
    <row r="9" spans="1:8" ht="15.7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6">
        <v>7</v>
      </c>
    </row>
    <row r="10" spans="1:8" ht="78.75">
      <c r="A10" s="64" t="s">
        <v>745</v>
      </c>
      <c r="B10" s="8" t="s">
        <v>597</v>
      </c>
      <c r="C10" s="8"/>
      <c r="D10" s="8"/>
      <c r="E10" s="8"/>
      <c r="F10" s="8"/>
      <c r="G10" s="4">
        <f>G13</f>
        <v>15124.1</v>
      </c>
    </row>
    <row r="11" spans="1:8" ht="15.75">
      <c r="A11" s="31" t="s">
        <v>316</v>
      </c>
      <c r="B11" s="43" t="s">
        <v>597</v>
      </c>
      <c r="C11" s="43" t="s">
        <v>234</v>
      </c>
      <c r="D11" s="43"/>
      <c r="E11" s="43"/>
      <c r="F11" s="43"/>
      <c r="G11" s="7">
        <f>G12</f>
        <v>15124.1</v>
      </c>
    </row>
    <row r="12" spans="1:8" ht="31.5">
      <c r="A12" s="31" t="s">
        <v>595</v>
      </c>
      <c r="B12" s="43" t="s">
        <v>597</v>
      </c>
      <c r="C12" s="43" t="s">
        <v>234</v>
      </c>
      <c r="D12" s="43" t="s">
        <v>303</v>
      </c>
      <c r="E12" s="43"/>
      <c r="F12" s="43"/>
      <c r="G12" s="7">
        <f>G13</f>
        <v>15124.1</v>
      </c>
    </row>
    <row r="13" spans="1:8" ht="15.75">
      <c r="A13" s="31" t="s">
        <v>598</v>
      </c>
      <c r="B13" s="43" t="s">
        <v>599</v>
      </c>
      <c r="C13" s="43" t="s">
        <v>234</v>
      </c>
      <c r="D13" s="43" t="s">
        <v>303</v>
      </c>
      <c r="E13" s="43"/>
      <c r="F13" s="43"/>
      <c r="G13" s="7">
        <f>G14+G16</f>
        <v>15124.1</v>
      </c>
    </row>
    <row r="14" spans="1:8" ht="47.25">
      <c r="A14" s="31" t="s">
        <v>215</v>
      </c>
      <c r="B14" s="43" t="s">
        <v>599</v>
      </c>
      <c r="C14" s="43" t="s">
        <v>234</v>
      </c>
      <c r="D14" s="43" t="s">
        <v>303</v>
      </c>
      <c r="E14" s="43" t="s">
        <v>216</v>
      </c>
      <c r="F14" s="43"/>
      <c r="G14" s="7">
        <f>G15</f>
        <v>15114.1</v>
      </c>
    </row>
    <row r="15" spans="1:8" ht="47.25">
      <c r="A15" s="31" t="s">
        <v>217</v>
      </c>
      <c r="B15" s="43" t="s">
        <v>599</v>
      </c>
      <c r="C15" s="43" t="s">
        <v>234</v>
      </c>
      <c r="D15" s="43" t="s">
        <v>303</v>
      </c>
      <c r="E15" s="43" t="s">
        <v>218</v>
      </c>
      <c r="F15" s="43"/>
      <c r="G15" s="7">
        <f>'Прил.№5 ведомств.'!G747</f>
        <v>15114.1</v>
      </c>
      <c r="H15" s="139" t="s">
        <v>826</v>
      </c>
    </row>
    <row r="16" spans="1:8" ht="15.75">
      <c r="A16" s="26" t="s">
        <v>219</v>
      </c>
      <c r="B16" s="43" t="s">
        <v>599</v>
      </c>
      <c r="C16" s="43" t="s">
        <v>234</v>
      </c>
      <c r="D16" s="43" t="s">
        <v>303</v>
      </c>
      <c r="E16" s="43" t="s">
        <v>229</v>
      </c>
      <c r="F16" s="43"/>
      <c r="G16" s="7">
        <f>G17</f>
        <v>10</v>
      </c>
    </row>
    <row r="17" spans="1:8" ht="31.5">
      <c r="A17" s="26" t="s">
        <v>221</v>
      </c>
      <c r="B17" s="43" t="s">
        <v>599</v>
      </c>
      <c r="C17" s="43" t="s">
        <v>234</v>
      </c>
      <c r="D17" s="43" t="s">
        <v>303</v>
      </c>
      <c r="E17" s="43" t="s">
        <v>222</v>
      </c>
      <c r="F17" s="43"/>
      <c r="G17" s="7">
        <f>'Прил.№5 ведомств.'!G749</f>
        <v>10</v>
      </c>
      <c r="H17" s="139" t="s">
        <v>827</v>
      </c>
    </row>
    <row r="18" spans="1:8" ht="47.25">
      <c r="A18" s="48" t="s">
        <v>746</v>
      </c>
      <c r="B18" s="43" t="s">
        <v>597</v>
      </c>
      <c r="C18" s="43" t="s">
        <v>234</v>
      </c>
      <c r="D18" s="43" t="s">
        <v>303</v>
      </c>
      <c r="E18" s="43"/>
      <c r="F18" s="43" t="s">
        <v>747</v>
      </c>
      <c r="G18" s="7">
        <f>G13</f>
        <v>15124.1</v>
      </c>
    </row>
    <row r="19" spans="1:8" ht="78.75">
      <c r="A19" s="64" t="s">
        <v>427</v>
      </c>
      <c r="B19" s="8" t="s">
        <v>428</v>
      </c>
      <c r="C19" s="8"/>
      <c r="D19" s="8"/>
      <c r="E19" s="8"/>
      <c r="F19" s="8"/>
      <c r="G19" s="68">
        <f>G20+G32+G39+G46+G55+G62+G69+G95</f>
        <v>3648</v>
      </c>
    </row>
    <row r="20" spans="1:8" ht="47.25">
      <c r="A20" s="64" t="s">
        <v>748</v>
      </c>
      <c r="B20" s="8" t="s">
        <v>430</v>
      </c>
      <c r="C20" s="8"/>
      <c r="D20" s="8"/>
      <c r="E20" s="8"/>
      <c r="F20" s="8"/>
      <c r="G20" s="68">
        <f>G21</f>
        <v>935</v>
      </c>
    </row>
    <row r="21" spans="1:8" ht="15.75">
      <c r="A21" s="48" t="s">
        <v>327</v>
      </c>
      <c r="B21" s="43" t="s">
        <v>430</v>
      </c>
      <c r="C21" s="43" t="s">
        <v>328</v>
      </c>
      <c r="D21" s="43"/>
      <c r="E21" s="43"/>
      <c r="F21" s="43"/>
      <c r="G21" s="11">
        <f>G22</f>
        <v>935</v>
      </c>
    </row>
    <row r="22" spans="1:8" ht="15.75">
      <c r="A22" s="48" t="s">
        <v>336</v>
      </c>
      <c r="B22" s="43" t="s">
        <v>430</v>
      </c>
      <c r="C22" s="43" t="s">
        <v>328</v>
      </c>
      <c r="D22" s="43" t="s">
        <v>299</v>
      </c>
      <c r="E22" s="43"/>
      <c r="F22" s="43"/>
      <c r="G22" s="11">
        <f>G23+G28</f>
        <v>935</v>
      </c>
    </row>
    <row r="23" spans="1:8" ht="47.25">
      <c r="A23" s="31" t="s">
        <v>241</v>
      </c>
      <c r="B23" s="43" t="s">
        <v>749</v>
      </c>
      <c r="C23" s="43" t="s">
        <v>328</v>
      </c>
      <c r="D23" s="43" t="s">
        <v>299</v>
      </c>
      <c r="E23" s="43"/>
      <c r="F23" s="43"/>
      <c r="G23" s="11">
        <f>G26</f>
        <v>666.4</v>
      </c>
    </row>
    <row r="24" spans="1:8" ht="110.25" hidden="1">
      <c r="A24" s="26" t="s">
        <v>211</v>
      </c>
      <c r="B24" s="43" t="s">
        <v>749</v>
      </c>
      <c r="C24" s="43" t="s">
        <v>328</v>
      </c>
      <c r="D24" s="43" t="s">
        <v>299</v>
      </c>
      <c r="E24" s="43" t="s">
        <v>212</v>
      </c>
      <c r="F24" s="43"/>
      <c r="G24" s="11">
        <f>G25</f>
        <v>0</v>
      </c>
    </row>
    <row r="25" spans="1:8" ht="47.25" hidden="1">
      <c r="A25" s="26" t="s">
        <v>213</v>
      </c>
      <c r="B25" s="43" t="s">
        <v>749</v>
      </c>
      <c r="C25" s="43" t="s">
        <v>328</v>
      </c>
      <c r="D25" s="43" t="s">
        <v>299</v>
      </c>
      <c r="E25" s="43" t="s">
        <v>214</v>
      </c>
      <c r="F25" s="43"/>
      <c r="G25" s="11"/>
    </row>
    <row r="26" spans="1:8" ht="47.25">
      <c r="A26" s="31" t="s">
        <v>215</v>
      </c>
      <c r="B26" s="43" t="s">
        <v>749</v>
      </c>
      <c r="C26" s="43" t="s">
        <v>328</v>
      </c>
      <c r="D26" s="43" t="s">
        <v>299</v>
      </c>
      <c r="E26" s="43" t="s">
        <v>216</v>
      </c>
      <c r="F26" s="43"/>
      <c r="G26" s="11">
        <f>G27</f>
        <v>666.4</v>
      </c>
    </row>
    <row r="27" spans="1:8" ht="47.25">
      <c r="A27" s="31" t="s">
        <v>217</v>
      </c>
      <c r="B27" s="43" t="s">
        <v>749</v>
      </c>
      <c r="C27" s="43" t="s">
        <v>328</v>
      </c>
      <c r="D27" s="43" t="s">
        <v>299</v>
      </c>
      <c r="E27" s="43" t="s">
        <v>218</v>
      </c>
      <c r="F27" s="43"/>
      <c r="G27" s="7">
        <f>'Прил.№5 ведомств.'!G375</f>
        <v>666.4</v>
      </c>
    </row>
    <row r="28" spans="1:8" ht="47.25">
      <c r="A28" s="26" t="s">
        <v>434</v>
      </c>
      <c r="B28" s="21" t="s">
        <v>435</v>
      </c>
      <c r="C28" s="43" t="s">
        <v>328</v>
      </c>
      <c r="D28" s="43" t="s">
        <v>299</v>
      </c>
      <c r="E28" s="43"/>
      <c r="F28" s="43"/>
      <c r="G28" s="11">
        <f>G29</f>
        <v>268.60000000000002</v>
      </c>
    </row>
    <row r="29" spans="1:8" ht="63">
      <c r="A29" s="26" t="s">
        <v>356</v>
      </c>
      <c r="B29" s="21" t="s">
        <v>435</v>
      </c>
      <c r="C29" s="43" t="s">
        <v>328</v>
      </c>
      <c r="D29" s="43" t="s">
        <v>299</v>
      </c>
      <c r="E29" s="43" t="s">
        <v>357</v>
      </c>
      <c r="F29" s="43"/>
      <c r="G29" s="11">
        <f>G30</f>
        <v>268.60000000000002</v>
      </c>
    </row>
    <row r="30" spans="1:8" ht="15.75">
      <c r="A30" s="26" t="s">
        <v>358</v>
      </c>
      <c r="B30" s="21" t="s">
        <v>435</v>
      </c>
      <c r="C30" s="43" t="s">
        <v>328</v>
      </c>
      <c r="D30" s="43" t="s">
        <v>299</v>
      </c>
      <c r="E30" s="43" t="s">
        <v>359</v>
      </c>
      <c r="F30" s="43"/>
      <c r="G30" s="11">
        <f>'Прил.№5 ведомств.'!G380</f>
        <v>268.60000000000002</v>
      </c>
      <c r="H30" s="139" t="s">
        <v>891</v>
      </c>
    </row>
    <row r="31" spans="1:8" ht="63">
      <c r="A31" s="48" t="s">
        <v>345</v>
      </c>
      <c r="B31" s="21" t="s">
        <v>430</v>
      </c>
      <c r="C31" s="43" t="s">
        <v>328</v>
      </c>
      <c r="D31" s="43" t="s">
        <v>299</v>
      </c>
      <c r="E31" s="43"/>
      <c r="F31" s="43" t="s">
        <v>750</v>
      </c>
      <c r="G31" s="7">
        <f>G20</f>
        <v>935</v>
      </c>
    </row>
    <row r="32" spans="1:8" ht="47.25">
      <c r="A32" s="64" t="s">
        <v>751</v>
      </c>
      <c r="B32" s="8" t="s">
        <v>437</v>
      </c>
      <c r="C32" s="8"/>
      <c r="D32" s="8"/>
      <c r="E32" s="8"/>
      <c r="F32" s="8"/>
      <c r="G32" s="68">
        <f>G33</f>
        <v>63</v>
      </c>
    </row>
    <row r="33" spans="1:7" ht="15.75">
      <c r="A33" s="48" t="s">
        <v>327</v>
      </c>
      <c r="B33" s="43" t="s">
        <v>437</v>
      </c>
      <c r="C33" s="43" t="s">
        <v>328</v>
      </c>
      <c r="D33" s="43"/>
      <c r="E33" s="43"/>
      <c r="F33" s="43"/>
      <c r="G33" s="11">
        <f>G34</f>
        <v>63</v>
      </c>
    </row>
    <row r="34" spans="1:7" ht="15.75">
      <c r="A34" s="48" t="s">
        <v>336</v>
      </c>
      <c r="B34" s="43" t="s">
        <v>437</v>
      </c>
      <c r="C34" s="43" t="s">
        <v>328</v>
      </c>
      <c r="D34" s="43" t="s">
        <v>299</v>
      </c>
      <c r="E34" s="43"/>
      <c r="F34" s="43"/>
      <c r="G34" s="11">
        <f>G35</f>
        <v>63</v>
      </c>
    </row>
    <row r="35" spans="1:7" ht="31.5">
      <c r="A35" s="26" t="s">
        <v>729</v>
      </c>
      <c r="B35" s="21" t="s">
        <v>730</v>
      </c>
      <c r="C35" s="43" t="s">
        <v>328</v>
      </c>
      <c r="D35" s="43" t="s">
        <v>299</v>
      </c>
      <c r="E35" s="43"/>
      <c r="F35" s="43"/>
      <c r="G35" s="11">
        <f>G36</f>
        <v>63</v>
      </c>
    </row>
    <row r="36" spans="1:7" ht="31.5">
      <c r="A36" s="31" t="s">
        <v>332</v>
      </c>
      <c r="B36" s="21" t="s">
        <v>730</v>
      </c>
      <c r="C36" s="43" t="s">
        <v>328</v>
      </c>
      <c r="D36" s="43" t="s">
        <v>299</v>
      </c>
      <c r="E36" s="43" t="s">
        <v>333</v>
      </c>
      <c r="F36" s="43"/>
      <c r="G36" s="11">
        <f>G37</f>
        <v>63</v>
      </c>
    </row>
    <row r="37" spans="1:7" ht="47.25">
      <c r="A37" s="31" t="s">
        <v>334</v>
      </c>
      <c r="B37" s="21" t="s">
        <v>730</v>
      </c>
      <c r="C37" s="43" t="s">
        <v>328</v>
      </c>
      <c r="D37" s="43" t="s">
        <v>299</v>
      </c>
      <c r="E37" s="43" t="s">
        <v>335</v>
      </c>
      <c r="F37" s="43"/>
      <c r="G37" s="11">
        <f>'Прил.№5 ведомств.'!G384</f>
        <v>63</v>
      </c>
    </row>
    <row r="38" spans="1:7" ht="63">
      <c r="A38" s="48" t="s">
        <v>345</v>
      </c>
      <c r="B38" s="21" t="s">
        <v>437</v>
      </c>
      <c r="C38" s="43" t="s">
        <v>328</v>
      </c>
      <c r="D38" s="43" t="s">
        <v>299</v>
      </c>
      <c r="E38" s="43"/>
      <c r="F38" s="43" t="s">
        <v>750</v>
      </c>
      <c r="G38" s="11">
        <f>G32</f>
        <v>63</v>
      </c>
    </row>
    <row r="39" spans="1:7" ht="47.25">
      <c r="A39" s="64" t="s">
        <v>752</v>
      </c>
      <c r="B39" s="8" t="s">
        <v>440</v>
      </c>
      <c r="C39" s="8"/>
      <c r="D39" s="8"/>
      <c r="E39" s="8"/>
      <c r="F39" s="8"/>
      <c r="G39" s="68">
        <f>G40</f>
        <v>420</v>
      </c>
    </row>
    <row r="40" spans="1:7" ht="15.75">
      <c r="A40" s="48" t="s">
        <v>327</v>
      </c>
      <c r="B40" s="43" t="s">
        <v>440</v>
      </c>
      <c r="C40" s="43" t="s">
        <v>328</v>
      </c>
      <c r="D40" s="43"/>
      <c r="E40" s="43"/>
      <c r="F40" s="43"/>
      <c r="G40" s="11">
        <f>G41</f>
        <v>420</v>
      </c>
    </row>
    <row r="41" spans="1:7" ht="15.75">
      <c r="A41" s="48" t="s">
        <v>336</v>
      </c>
      <c r="B41" s="43" t="s">
        <v>440</v>
      </c>
      <c r="C41" s="43" t="s">
        <v>328</v>
      </c>
      <c r="D41" s="43" t="s">
        <v>299</v>
      </c>
      <c r="E41" s="43"/>
      <c r="F41" s="43"/>
      <c r="G41" s="11">
        <f>G42</f>
        <v>420</v>
      </c>
    </row>
    <row r="42" spans="1:7" ht="47.25">
      <c r="A42" s="31" t="s">
        <v>241</v>
      </c>
      <c r="B42" s="43" t="s">
        <v>753</v>
      </c>
      <c r="C42" s="43" t="s">
        <v>328</v>
      </c>
      <c r="D42" s="43" t="s">
        <v>299</v>
      </c>
      <c r="E42" s="43"/>
      <c r="F42" s="43"/>
      <c r="G42" s="11">
        <f>G43</f>
        <v>420</v>
      </c>
    </row>
    <row r="43" spans="1:7" ht="31.5">
      <c r="A43" s="31" t="s">
        <v>332</v>
      </c>
      <c r="B43" s="43" t="s">
        <v>753</v>
      </c>
      <c r="C43" s="43" t="s">
        <v>328</v>
      </c>
      <c r="D43" s="43" t="s">
        <v>299</v>
      </c>
      <c r="E43" s="43" t="s">
        <v>333</v>
      </c>
      <c r="F43" s="43"/>
      <c r="G43" s="11">
        <f>G44</f>
        <v>420</v>
      </c>
    </row>
    <row r="44" spans="1:7" ht="31.5">
      <c r="A44" s="31" t="s">
        <v>432</v>
      </c>
      <c r="B44" s="43" t="s">
        <v>753</v>
      </c>
      <c r="C44" s="43" t="s">
        <v>328</v>
      </c>
      <c r="D44" s="43" t="s">
        <v>299</v>
      </c>
      <c r="E44" s="43" t="s">
        <v>433</v>
      </c>
      <c r="F44" s="43"/>
      <c r="G44" s="11">
        <f>'Прил.№5 ведомств.'!G388</f>
        <v>420</v>
      </c>
    </row>
    <row r="45" spans="1:7" ht="63">
      <c r="A45" s="48" t="s">
        <v>345</v>
      </c>
      <c r="B45" s="43" t="s">
        <v>440</v>
      </c>
      <c r="C45" s="43" t="s">
        <v>328</v>
      </c>
      <c r="D45" s="43" t="s">
        <v>299</v>
      </c>
      <c r="E45" s="43"/>
      <c r="F45" s="43" t="s">
        <v>750</v>
      </c>
      <c r="G45" s="11">
        <f>G39</f>
        <v>420</v>
      </c>
    </row>
    <row r="46" spans="1:7" ht="31.5">
      <c r="A46" s="64" t="s">
        <v>754</v>
      </c>
      <c r="B46" s="8" t="s">
        <v>443</v>
      </c>
      <c r="C46" s="8"/>
      <c r="D46" s="8"/>
      <c r="E46" s="8"/>
      <c r="F46" s="8"/>
      <c r="G46" s="68">
        <f>G47</f>
        <v>1550</v>
      </c>
    </row>
    <row r="47" spans="1:7" ht="15.75">
      <c r="A47" s="48" t="s">
        <v>327</v>
      </c>
      <c r="B47" s="43" t="s">
        <v>443</v>
      </c>
      <c r="C47" s="43" t="s">
        <v>328</v>
      </c>
      <c r="D47" s="43"/>
      <c r="E47" s="43"/>
      <c r="F47" s="43"/>
      <c r="G47" s="11">
        <f>G48</f>
        <v>1550</v>
      </c>
    </row>
    <row r="48" spans="1:7" ht="15.75">
      <c r="A48" s="48" t="s">
        <v>336</v>
      </c>
      <c r="B48" s="43" t="s">
        <v>443</v>
      </c>
      <c r="C48" s="43" t="s">
        <v>328</v>
      </c>
      <c r="D48" s="43" t="s">
        <v>299</v>
      </c>
      <c r="E48" s="43"/>
      <c r="F48" s="43"/>
      <c r="G48" s="11">
        <f>G49</f>
        <v>1550</v>
      </c>
    </row>
    <row r="49" spans="1:7" ht="47.25">
      <c r="A49" s="31" t="s">
        <v>241</v>
      </c>
      <c r="B49" s="43" t="s">
        <v>755</v>
      </c>
      <c r="C49" s="43" t="s">
        <v>328</v>
      </c>
      <c r="D49" s="43" t="s">
        <v>299</v>
      </c>
      <c r="E49" s="43"/>
      <c r="F49" s="43"/>
      <c r="G49" s="11">
        <f>G50+G52</f>
        <v>1550</v>
      </c>
    </row>
    <row r="50" spans="1:7" ht="47.25">
      <c r="A50" s="31" t="s">
        <v>215</v>
      </c>
      <c r="B50" s="43" t="s">
        <v>755</v>
      </c>
      <c r="C50" s="43" t="s">
        <v>328</v>
      </c>
      <c r="D50" s="43" t="s">
        <v>299</v>
      </c>
      <c r="E50" s="43" t="s">
        <v>216</v>
      </c>
      <c r="F50" s="43"/>
      <c r="G50" s="11">
        <f>G51</f>
        <v>502</v>
      </c>
    </row>
    <row r="51" spans="1:7" ht="47.25">
      <c r="A51" s="31" t="s">
        <v>217</v>
      </c>
      <c r="B51" s="43" t="s">
        <v>755</v>
      </c>
      <c r="C51" s="43" t="s">
        <v>328</v>
      </c>
      <c r="D51" s="43" t="s">
        <v>299</v>
      </c>
      <c r="E51" s="43" t="s">
        <v>218</v>
      </c>
      <c r="F51" s="43"/>
      <c r="G51" s="11">
        <f>'Прил.№5 ведомств.'!G392</f>
        <v>502</v>
      </c>
    </row>
    <row r="52" spans="1:7" ht="31.5">
      <c r="A52" s="31" t="s">
        <v>332</v>
      </c>
      <c r="B52" s="43" t="s">
        <v>755</v>
      </c>
      <c r="C52" s="43" t="s">
        <v>328</v>
      </c>
      <c r="D52" s="43" t="s">
        <v>299</v>
      </c>
      <c r="E52" s="43" t="s">
        <v>333</v>
      </c>
      <c r="F52" s="43"/>
      <c r="G52" s="11">
        <f>G53</f>
        <v>1048</v>
      </c>
    </row>
    <row r="53" spans="1:7" ht="31.5">
      <c r="A53" s="31" t="s">
        <v>432</v>
      </c>
      <c r="B53" s="43" t="s">
        <v>755</v>
      </c>
      <c r="C53" s="43" t="s">
        <v>328</v>
      </c>
      <c r="D53" s="43" t="s">
        <v>299</v>
      </c>
      <c r="E53" s="43" t="s">
        <v>433</v>
      </c>
      <c r="F53" s="43"/>
      <c r="G53" s="11">
        <f>'Прил.№5 ведомств.'!G394</f>
        <v>1048</v>
      </c>
    </row>
    <row r="54" spans="1:7" ht="63">
      <c r="A54" s="48" t="s">
        <v>345</v>
      </c>
      <c r="B54" s="43" t="s">
        <v>443</v>
      </c>
      <c r="C54" s="43" t="s">
        <v>328</v>
      </c>
      <c r="D54" s="43" t="s">
        <v>299</v>
      </c>
      <c r="E54" s="43"/>
      <c r="F54" s="43" t="s">
        <v>750</v>
      </c>
      <c r="G54" s="11">
        <f>G46</f>
        <v>1550</v>
      </c>
    </row>
    <row r="55" spans="1:7" ht="47.25">
      <c r="A55" s="64" t="s">
        <v>756</v>
      </c>
      <c r="B55" s="8" t="s">
        <v>446</v>
      </c>
      <c r="C55" s="8"/>
      <c r="D55" s="8"/>
      <c r="E55" s="8"/>
      <c r="F55" s="8"/>
      <c r="G55" s="68">
        <f>G56</f>
        <v>335</v>
      </c>
    </row>
    <row r="56" spans="1:7" ht="15.75">
      <c r="A56" s="48" t="s">
        <v>327</v>
      </c>
      <c r="B56" s="43" t="s">
        <v>446</v>
      </c>
      <c r="C56" s="43" t="s">
        <v>328</v>
      </c>
      <c r="D56" s="43"/>
      <c r="E56" s="43"/>
      <c r="F56" s="43"/>
      <c r="G56" s="11">
        <f>G57</f>
        <v>335</v>
      </c>
    </row>
    <row r="57" spans="1:7" ht="21.75" customHeight="1">
      <c r="A57" s="48" t="s">
        <v>336</v>
      </c>
      <c r="B57" s="43" t="s">
        <v>446</v>
      </c>
      <c r="C57" s="43" t="s">
        <v>328</v>
      </c>
      <c r="D57" s="43" t="s">
        <v>299</v>
      </c>
      <c r="E57" s="43"/>
      <c r="F57" s="43"/>
      <c r="G57" s="11">
        <f>G58</f>
        <v>335</v>
      </c>
    </row>
    <row r="58" spans="1:7" ht="47.25">
      <c r="A58" s="31" t="s">
        <v>241</v>
      </c>
      <c r="B58" s="43" t="s">
        <v>757</v>
      </c>
      <c r="C58" s="43" t="s">
        <v>328</v>
      </c>
      <c r="D58" s="43" t="s">
        <v>299</v>
      </c>
      <c r="E58" s="43"/>
      <c r="F58" s="43"/>
      <c r="G58" s="11">
        <f>G59</f>
        <v>335</v>
      </c>
    </row>
    <row r="59" spans="1:7" ht="31.5">
      <c r="A59" s="31" t="s">
        <v>332</v>
      </c>
      <c r="B59" s="43" t="s">
        <v>757</v>
      </c>
      <c r="C59" s="43" t="s">
        <v>328</v>
      </c>
      <c r="D59" s="43" t="s">
        <v>299</v>
      </c>
      <c r="E59" s="43" t="s">
        <v>333</v>
      </c>
      <c r="F59" s="43"/>
      <c r="G59" s="11">
        <f>G60</f>
        <v>335</v>
      </c>
    </row>
    <row r="60" spans="1:7" ht="31.5">
      <c r="A60" s="31" t="s">
        <v>432</v>
      </c>
      <c r="B60" s="43" t="s">
        <v>757</v>
      </c>
      <c r="C60" s="43" t="s">
        <v>328</v>
      </c>
      <c r="D60" s="43" t="s">
        <v>299</v>
      </c>
      <c r="E60" s="43" t="s">
        <v>433</v>
      </c>
      <c r="F60" s="43"/>
      <c r="G60" s="11">
        <f>'Прил.№5 ведомств.'!G398</f>
        <v>335</v>
      </c>
    </row>
    <row r="61" spans="1:7" ht="63">
      <c r="A61" s="48" t="s">
        <v>345</v>
      </c>
      <c r="B61" s="43" t="s">
        <v>446</v>
      </c>
      <c r="C61" s="43" t="s">
        <v>328</v>
      </c>
      <c r="D61" s="43" t="s">
        <v>299</v>
      </c>
      <c r="E61" s="43"/>
      <c r="F61" s="43" t="s">
        <v>750</v>
      </c>
      <c r="G61" s="11">
        <f>G55</f>
        <v>335</v>
      </c>
    </row>
    <row r="62" spans="1:7" ht="78.75">
      <c r="A62" s="64" t="s">
        <v>448</v>
      </c>
      <c r="B62" s="8" t="s">
        <v>449</v>
      </c>
      <c r="C62" s="8"/>
      <c r="D62" s="8"/>
      <c r="E62" s="8"/>
      <c r="F62" s="8"/>
      <c r="G62" s="68">
        <f>G63</f>
        <v>210</v>
      </c>
    </row>
    <row r="63" spans="1:7" ht="15.75">
      <c r="A63" s="48" t="s">
        <v>327</v>
      </c>
      <c r="B63" s="43" t="s">
        <v>449</v>
      </c>
      <c r="C63" s="43" t="s">
        <v>328</v>
      </c>
      <c r="D63" s="43"/>
      <c r="E63" s="43"/>
      <c r="F63" s="43"/>
      <c r="G63" s="11">
        <f>G64</f>
        <v>210</v>
      </c>
    </row>
    <row r="64" spans="1:7" ht="15.75">
      <c r="A64" s="48" t="s">
        <v>336</v>
      </c>
      <c r="B64" s="43" t="s">
        <v>449</v>
      </c>
      <c r="C64" s="43" t="s">
        <v>328</v>
      </c>
      <c r="D64" s="43" t="s">
        <v>299</v>
      </c>
      <c r="E64" s="43"/>
      <c r="F64" s="43"/>
      <c r="G64" s="11">
        <f>G65</f>
        <v>210</v>
      </c>
    </row>
    <row r="65" spans="1:9" ht="42.75" customHeight="1">
      <c r="A65" s="31" t="s">
        <v>241</v>
      </c>
      <c r="B65" s="43" t="s">
        <v>758</v>
      </c>
      <c r="C65" s="43" t="s">
        <v>328</v>
      </c>
      <c r="D65" s="43" t="s">
        <v>299</v>
      </c>
      <c r="E65" s="43"/>
      <c r="F65" s="43"/>
      <c r="G65" s="11">
        <f>G66</f>
        <v>210</v>
      </c>
    </row>
    <row r="66" spans="1:9" ht="47.25">
      <c r="A66" s="31" t="s">
        <v>215</v>
      </c>
      <c r="B66" s="43" t="s">
        <v>758</v>
      </c>
      <c r="C66" s="43" t="s">
        <v>328</v>
      </c>
      <c r="D66" s="43" t="s">
        <v>299</v>
      </c>
      <c r="E66" s="43" t="s">
        <v>216</v>
      </c>
      <c r="F66" s="43"/>
      <c r="G66" s="11">
        <f>G67</f>
        <v>210</v>
      </c>
    </row>
    <row r="67" spans="1:9" ht="47.25">
      <c r="A67" s="31" t="s">
        <v>217</v>
      </c>
      <c r="B67" s="43" t="s">
        <v>758</v>
      </c>
      <c r="C67" s="43" t="s">
        <v>328</v>
      </c>
      <c r="D67" s="43" t="s">
        <v>299</v>
      </c>
      <c r="E67" s="43" t="s">
        <v>218</v>
      </c>
      <c r="F67" s="43"/>
      <c r="G67" s="11">
        <f>'Прил.№5 ведомств.'!G402</f>
        <v>210</v>
      </c>
    </row>
    <row r="68" spans="1:9" ht="63">
      <c r="A68" s="48" t="s">
        <v>345</v>
      </c>
      <c r="B68" s="43" t="s">
        <v>449</v>
      </c>
      <c r="C68" s="43" t="s">
        <v>328</v>
      </c>
      <c r="D68" s="43" t="s">
        <v>299</v>
      </c>
      <c r="E68" s="43"/>
      <c r="F68" s="43" t="s">
        <v>750</v>
      </c>
      <c r="G68" s="11">
        <f>G62</f>
        <v>210</v>
      </c>
    </row>
    <row r="69" spans="1:9" ht="94.5">
      <c r="A69" s="44" t="s">
        <v>451</v>
      </c>
      <c r="B69" s="8" t="s">
        <v>452</v>
      </c>
      <c r="C69" s="8"/>
      <c r="D69" s="8"/>
      <c r="E69" s="8"/>
      <c r="F69" s="8"/>
      <c r="G69" s="68">
        <f>G70</f>
        <v>30</v>
      </c>
    </row>
    <row r="70" spans="1:9" ht="15.75">
      <c r="A70" s="48" t="s">
        <v>327</v>
      </c>
      <c r="B70" s="43" t="s">
        <v>452</v>
      </c>
      <c r="C70" s="43" t="s">
        <v>328</v>
      </c>
      <c r="D70" s="43"/>
      <c r="E70" s="43"/>
      <c r="F70" s="43"/>
      <c r="G70" s="11">
        <f>G71</f>
        <v>30</v>
      </c>
    </row>
    <row r="71" spans="1:9" ht="15.75">
      <c r="A71" s="48" t="s">
        <v>336</v>
      </c>
      <c r="B71" s="43" t="s">
        <v>452</v>
      </c>
      <c r="C71" s="43" t="s">
        <v>328</v>
      </c>
      <c r="D71" s="43" t="s">
        <v>299</v>
      </c>
      <c r="E71" s="43"/>
      <c r="F71" s="43"/>
      <c r="G71" s="11">
        <f>G72+G90+G81+G85+G77</f>
        <v>30</v>
      </c>
    </row>
    <row r="72" spans="1:9" ht="45" customHeight="1">
      <c r="A72" s="31" t="s">
        <v>241</v>
      </c>
      <c r="B72" s="43" t="s">
        <v>454</v>
      </c>
      <c r="C72" s="43" t="s">
        <v>328</v>
      </c>
      <c r="D72" s="43" t="s">
        <v>299</v>
      </c>
      <c r="E72" s="43"/>
      <c r="F72" s="43"/>
      <c r="G72" s="11">
        <f>G75+G73</f>
        <v>20</v>
      </c>
    </row>
    <row r="73" spans="1:9" ht="47.25" hidden="1">
      <c r="A73" s="31" t="s">
        <v>215</v>
      </c>
      <c r="B73" s="43" t="s">
        <v>452</v>
      </c>
      <c r="C73" s="43" t="s">
        <v>328</v>
      </c>
      <c r="D73" s="43" t="s">
        <v>299</v>
      </c>
      <c r="E73" s="43" t="s">
        <v>216</v>
      </c>
      <c r="F73" s="43"/>
      <c r="G73" s="11">
        <f>G74</f>
        <v>0</v>
      </c>
    </row>
    <row r="74" spans="1:9" ht="47.25" hidden="1">
      <c r="A74" s="31" t="s">
        <v>217</v>
      </c>
      <c r="B74" s="43" t="s">
        <v>452</v>
      </c>
      <c r="C74" s="43" t="s">
        <v>328</v>
      </c>
      <c r="D74" s="43" t="s">
        <v>299</v>
      </c>
      <c r="E74" s="43" t="s">
        <v>218</v>
      </c>
      <c r="F74" s="43"/>
      <c r="G74" s="11"/>
    </row>
    <row r="75" spans="1:9" ht="63">
      <c r="A75" s="26" t="s">
        <v>356</v>
      </c>
      <c r="B75" s="43" t="s">
        <v>454</v>
      </c>
      <c r="C75" s="43" t="s">
        <v>328</v>
      </c>
      <c r="D75" s="43" t="s">
        <v>299</v>
      </c>
      <c r="E75" s="43" t="s">
        <v>357</v>
      </c>
      <c r="F75" s="43"/>
      <c r="G75" s="11">
        <f>G76</f>
        <v>20</v>
      </c>
    </row>
    <row r="76" spans="1:9" ht="72.75" customHeight="1">
      <c r="A76" s="26" t="s">
        <v>455</v>
      </c>
      <c r="B76" s="43" t="s">
        <v>454</v>
      </c>
      <c r="C76" s="43" t="s">
        <v>328</v>
      </c>
      <c r="D76" s="43" t="s">
        <v>299</v>
      </c>
      <c r="E76" s="43" t="s">
        <v>456</v>
      </c>
      <c r="F76" s="43"/>
      <c r="G76" s="11">
        <f>'Прил.№5 ведомств.'!G406</f>
        <v>20</v>
      </c>
      <c r="I76" s="134" t="s">
        <v>826</v>
      </c>
    </row>
    <row r="77" spans="1:9" ht="63">
      <c r="A77" s="26" t="s">
        <v>459</v>
      </c>
      <c r="B77" s="21" t="s">
        <v>460</v>
      </c>
      <c r="C77" s="43" t="s">
        <v>328</v>
      </c>
      <c r="D77" s="43" t="s">
        <v>299</v>
      </c>
      <c r="E77" s="43"/>
      <c r="F77" s="43"/>
      <c r="G77" s="11">
        <f>G78</f>
        <v>10</v>
      </c>
    </row>
    <row r="78" spans="1:9" ht="31.5">
      <c r="A78" s="26" t="s">
        <v>332</v>
      </c>
      <c r="B78" s="21" t="s">
        <v>460</v>
      </c>
      <c r="C78" s="43" t="s">
        <v>328</v>
      </c>
      <c r="D78" s="43" t="s">
        <v>299</v>
      </c>
      <c r="E78" s="43" t="s">
        <v>333</v>
      </c>
      <c r="F78" s="43"/>
      <c r="G78" s="11">
        <f>G79</f>
        <v>10</v>
      </c>
    </row>
    <row r="79" spans="1:9" ht="47.25">
      <c r="A79" s="26" t="s">
        <v>334</v>
      </c>
      <c r="B79" s="21" t="s">
        <v>460</v>
      </c>
      <c r="C79" s="43" t="s">
        <v>328</v>
      </c>
      <c r="D79" s="43" t="s">
        <v>299</v>
      </c>
      <c r="E79" s="43" t="s">
        <v>335</v>
      </c>
      <c r="F79" s="43"/>
      <c r="G79" s="11">
        <f>'Прил.№5 ведомств.'!G415</f>
        <v>10</v>
      </c>
      <c r="I79" s="134" t="s">
        <v>827</v>
      </c>
    </row>
    <row r="80" spans="1:9" ht="63">
      <c r="A80" s="48" t="s">
        <v>345</v>
      </c>
      <c r="B80" s="21" t="s">
        <v>452</v>
      </c>
      <c r="C80" s="43" t="s">
        <v>328</v>
      </c>
      <c r="D80" s="43" t="s">
        <v>299</v>
      </c>
      <c r="E80" s="43"/>
      <c r="F80" s="10" t="s">
        <v>750</v>
      </c>
      <c r="G80" s="11">
        <f>G69</f>
        <v>30</v>
      </c>
    </row>
    <row r="81" spans="1:7" ht="173.25" hidden="1">
      <c r="A81" s="26" t="s">
        <v>457</v>
      </c>
      <c r="B81" s="21" t="s">
        <v>458</v>
      </c>
      <c r="C81" s="43" t="s">
        <v>328</v>
      </c>
      <c r="D81" s="43" t="s">
        <v>299</v>
      </c>
      <c r="E81" s="43"/>
      <c r="F81" s="10"/>
      <c r="G81" s="11">
        <f>G82</f>
        <v>0</v>
      </c>
    </row>
    <row r="82" spans="1:7" ht="15.75" hidden="1">
      <c r="A82" s="26" t="s">
        <v>219</v>
      </c>
      <c r="B82" s="21" t="s">
        <v>458</v>
      </c>
      <c r="C82" s="43" t="s">
        <v>328</v>
      </c>
      <c r="D82" s="43" t="s">
        <v>299</v>
      </c>
      <c r="E82" s="43" t="s">
        <v>229</v>
      </c>
      <c r="F82" s="10"/>
      <c r="G82" s="11">
        <f>G83</f>
        <v>0</v>
      </c>
    </row>
    <row r="83" spans="1:7" ht="78.75" hidden="1">
      <c r="A83" s="26" t="s">
        <v>268</v>
      </c>
      <c r="B83" s="21" t="s">
        <v>458</v>
      </c>
      <c r="C83" s="43" t="s">
        <v>328</v>
      </c>
      <c r="D83" s="43" t="s">
        <v>299</v>
      </c>
      <c r="E83" s="43" t="s">
        <v>244</v>
      </c>
      <c r="F83" s="10"/>
      <c r="G83" s="11"/>
    </row>
    <row r="84" spans="1:7" ht="63" hidden="1">
      <c r="A84" s="48" t="s">
        <v>345</v>
      </c>
      <c r="B84" s="21" t="s">
        <v>458</v>
      </c>
      <c r="C84" s="43" t="s">
        <v>328</v>
      </c>
      <c r="D84" s="43" t="s">
        <v>299</v>
      </c>
      <c r="E84" s="43"/>
      <c r="F84" s="10" t="s">
        <v>750</v>
      </c>
      <c r="G84" s="11">
        <f>G83</f>
        <v>0</v>
      </c>
    </row>
    <row r="85" spans="1:7" ht="63" hidden="1">
      <c r="A85" s="26" t="s">
        <v>459</v>
      </c>
      <c r="B85" s="21" t="s">
        <v>460</v>
      </c>
      <c r="C85" s="43" t="s">
        <v>328</v>
      </c>
      <c r="D85" s="43" t="s">
        <v>299</v>
      </c>
      <c r="E85" s="43"/>
      <c r="F85" s="10"/>
      <c r="G85" s="11">
        <f>G86</f>
        <v>0</v>
      </c>
    </row>
    <row r="86" spans="1:7" ht="31.5" hidden="1">
      <c r="A86" s="31" t="s">
        <v>332</v>
      </c>
      <c r="B86" s="21" t="s">
        <v>460</v>
      </c>
      <c r="C86" s="43" t="s">
        <v>328</v>
      </c>
      <c r="D86" s="43" t="s">
        <v>299</v>
      </c>
      <c r="E86" s="43" t="s">
        <v>333</v>
      </c>
      <c r="F86" s="10"/>
      <c r="G86" s="11">
        <f>G87</f>
        <v>0</v>
      </c>
    </row>
    <row r="87" spans="1:7" ht="47.25" hidden="1">
      <c r="A87" s="31" t="s">
        <v>334</v>
      </c>
      <c r="B87" s="21" t="s">
        <v>460</v>
      </c>
      <c r="C87" s="43" t="s">
        <v>328</v>
      </c>
      <c r="D87" s="43" t="s">
        <v>299</v>
      </c>
      <c r="E87" s="43" t="s">
        <v>335</v>
      </c>
      <c r="F87" s="10"/>
      <c r="G87" s="11"/>
    </row>
    <row r="88" spans="1:7" ht="63" hidden="1">
      <c r="A88" s="48" t="s">
        <v>345</v>
      </c>
      <c r="B88" s="21" t="s">
        <v>460</v>
      </c>
      <c r="C88" s="43" t="s">
        <v>328</v>
      </c>
      <c r="D88" s="43" t="s">
        <v>299</v>
      </c>
      <c r="E88" s="43"/>
      <c r="F88" s="10" t="s">
        <v>750</v>
      </c>
      <c r="G88" s="11">
        <f>G85</f>
        <v>0</v>
      </c>
    </row>
    <row r="89" spans="1:7" ht="47.25" hidden="1">
      <c r="A89" s="31" t="s">
        <v>461</v>
      </c>
      <c r="B89" s="21" t="s">
        <v>462</v>
      </c>
      <c r="C89" s="43" t="s">
        <v>328</v>
      </c>
      <c r="D89" s="43" t="s">
        <v>299</v>
      </c>
      <c r="E89" s="43"/>
      <c r="F89" s="43"/>
      <c r="G89" s="11">
        <f>G90</f>
        <v>0</v>
      </c>
    </row>
    <row r="90" spans="1:7" ht="47.25" hidden="1">
      <c r="A90" s="31" t="s">
        <v>215</v>
      </c>
      <c r="B90" s="21" t="s">
        <v>462</v>
      </c>
      <c r="C90" s="43" t="s">
        <v>328</v>
      </c>
      <c r="D90" s="43" t="s">
        <v>299</v>
      </c>
      <c r="E90" s="43" t="s">
        <v>216</v>
      </c>
      <c r="F90" s="43"/>
      <c r="G90" s="11">
        <f>G91</f>
        <v>0</v>
      </c>
    </row>
    <row r="91" spans="1:7" ht="47.25" hidden="1">
      <c r="A91" s="31" t="s">
        <v>217</v>
      </c>
      <c r="B91" s="21" t="s">
        <v>462</v>
      </c>
      <c r="C91" s="43" t="s">
        <v>328</v>
      </c>
      <c r="D91" s="43" t="s">
        <v>299</v>
      </c>
      <c r="E91" s="43" t="s">
        <v>218</v>
      </c>
      <c r="F91" s="43"/>
      <c r="G91" s="11">
        <v>0</v>
      </c>
    </row>
    <row r="92" spans="1:7" ht="15.75" hidden="1">
      <c r="A92" s="31" t="s">
        <v>219</v>
      </c>
      <c r="B92" s="21" t="s">
        <v>462</v>
      </c>
      <c r="C92" s="43" t="s">
        <v>328</v>
      </c>
      <c r="D92" s="43" t="s">
        <v>299</v>
      </c>
      <c r="E92" s="43" t="s">
        <v>229</v>
      </c>
      <c r="F92" s="43"/>
      <c r="G92" s="11"/>
    </row>
    <row r="93" spans="1:7" ht="78.75" hidden="1">
      <c r="A93" s="31" t="s">
        <v>268</v>
      </c>
      <c r="B93" s="21" t="s">
        <v>462</v>
      </c>
      <c r="C93" s="43" t="s">
        <v>328</v>
      </c>
      <c r="D93" s="43" t="s">
        <v>299</v>
      </c>
      <c r="E93" s="43" t="s">
        <v>244</v>
      </c>
      <c r="F93" s="43"/>
      <c r="G93" s="11"/>
    </row>
    <row r="94" spans="1:7" ht="63" hidden="1">
      <c r="A94" s="48" t="s">
        <v>345</v>
      </c>
      <c r="B94" s="21" t="s">
        <v>462</v>
      </c>
      <c r="C94" s="43" t="s">
        <v>328</v>
      </c>
      <c r="D94" s="43" t="s">
        <v>299</v>
      </c>
      <c r="E94" s="43"/>
      <c r="F94" s="10" t="s">
        <v>750</v>
      </c>
      <c r="G94" s="11">
        <f>G89</f>
        <v>0</v>
      </c>
    </row>
    <row r="95" spans="1:7" ht="141.75">
      <c r="A95" s="44" t="s">
        <v>464</v>
      </c>
      <c r="B95" s="8" t="s">
        <v>465</v>
      </c>
      <c r="C95" s="8"/>
      <c r="D95" s="8"/>
      <c r="E95" s="8"/>
      <c r="F95" s="9"/>
      <c r="G95" s="68">
        <f>G96</f>
        <v>105</v>
      </c>
    </row>
    <row r="96" spans="1:7" ht="15.75">
      <c r="A96" s="48" t="s">
        <v>327</v>
      </c>
      <c r="B96" s="43" t="s">
        <v>465</v>
      </c>
      <c r="C96" s="43" t="s">
        <v>328</v>
      </c>
      <c r="D96" s="43"/>
      <c r="E96" s="43"/>
      <c r="F96" s="10"/>
      <c r="G96" s="11">
        <f>G97</f>
        <v>105</v>
      </c>
    </row>
    <row r="97" spans="1:7" ht="24.75" customHeight="1">
      <c r="A97" s="48" t="s">
        <v>336</v>
      </c>
      <c r="B97" s="43" t="s">
        <v>465</v>
      </c>
      <c r="C97" s="43" t="s">
        <v>328</v>
      </c>
      <c r="D97" s="43" t="s">
        <v>299</v>
      </c>
      <c r="E97" s="43"/>
      <c r="F97" s="10"/>
      <c r="G97" s="11">
        <f>G98</f>
        <v>105</v>
      </c>
    </row>
    <row r="98" spans="1:7" ht="47.25">
      <c r="A98" s="31" t="s">
        <v>241</v>
      </c>
      <c r="B98" s="43" t="s">
        <v>466</v>
      </c>
      <c r="C98" s="43" t="s">
        <v>328</v>
      </c>
      <c r="D98" s="43" t="s">
        <v>299</v>
      </c>
      <c r="E98" s="43"/>
      <c r="F98" s="10"/>
      <c r="G98" s="11">
        <f>G99</f>
        <v>105</v>
      </c>
    </row>
    <row r="99" spans="1:7" ht="47.25">
      <c r="A99" s="31" t="s">
        <v>215</v>
      </c>
      <c r="B99" s="43" t="s">
        <v>466</v>
      </c>
      <c r="C99" s="43" t="s">
        <v>328</v>
      </c>
      <c r="D99" s="43" t="s">
        <v>299</v>
      </c>
      <c r="E99" s="43" t="s">
        <v>216</v>
      </c>
      <c r="F99" s="10"/>
      <c r="G99" s="11">
        <f>G100</f>
        <v>105</v>
      </c>
    </row>
    <row r="100" spans="1:7" ht="47.25">
      <c r="A100" s="31" t="s">
        <v>217</v>
      </c>
      <c r="B100" s="43" t="s">
        <v>466</v>
      </c>
      <c r="C100" s="43" t="s">
        <v>328</v>
      </c>
      <c r="D100" s="43" t="s">
        <v>299</v>
      </c>
      <c r="E100" s="43" t="s">
        <v>218</v>
      </c>
      <c r="F100" s="10"/>
      <c r="G100" s="11">
        <f>'Прил.№5 ведомств.'!G424</f>
        <v>105</v>
      </c>
    </row>
    <row r="101" spans="1:7" ht="63">
      <c r="A101" s="48" t="s">
        <v>345</v>
      </c>
      <c r="B101" s="43" t="s">
        <v>465</v>
      </c>
      <c r="C101" s="43" t="s">
        <v>328</v>
      </c>
      <c r="D101" s="43" t="s">
        <v>299</v>
      </c>
      <c r="E101" s="43"/>
      <c r="F101" s="10" t="s">
        <v>750</v>
      </c>
      <c r="G101" s="11">
        <f>G95</f>
        <v>105</v>
      </c>
    </row>
    <row r="102" spans="1:7" ht="63">
      <c r="A102" s="64" t="s">
        <v>513</v>
      </c>
      <c r="B102" s="8" t="s">
        <v>493</v>
      </c>
      <c r="C102" s="8"/>
      <c r="D102" s="8"/>
      <c r="E102" s="8"/>
      <c r="F102" s="8"/>
      <c r="G102" s="68">
        <f>G103+G118+G163+G185+G207</f>
        <v>90997.3</v>
      </c>
    </row>
    <row r="103" spans="1:7" ht="47.25">
      <c r="A103" s="44" t="s">
        <v>494</v>
      </c>
      <c r="B103" s="8" t="s">
        <v>495</v>
      </c>
      <c r="C103" s="8"/>
      <c r="D103" s="8"/>
      <c r="E103" s="8"/>
      <c r="F103" s="8"/>
      <c r="G103" s="68">
        <f>G104</f>
        <v>73980.600000000006</v>
      </c>
    </row>
    <row r="104" spans="1:7" ht="15.75">
      <c r="A104" s="31" t="s">
        <v>347</v>
      </c>
      <c r="B104" s="43" t="s">
        <v>495</v>
      </c>
      <c r="C104" s="43" t="s">
        <v>348</v>
      </c>
      <c r="D104" s="43"/>
      <c r="E104" s="43"/>
      <c r="F104" s="43"/>
      <c r="G104" s="11">
        <f>G105+G109+G113</f>
        <v>73980.600000000006</v>
      </c>
    </row>
    <row r="105" spans="1:7" ht="15.75">
      <c r="A105" s="48" t="s">
        <v>491</v>
      </c>
      <c r="B105" s="43" t="s">
        <v>495</v>
      </c>
      <c r="C105" s="43" t="s">
        <v>348</v>
      </c>
      <c r="D105" s="43" t="s">
        <v>202</v>
      </c>
      <c r="E105" s="43"/>
      <c r="F105" s="43"/>
      <c r="G105" s="11">
        <f>G106</f>
        <v>17912.900000000001</v>
      </c>
    </row>
    <row r="106" spans="1:7" ht="63">
      <c r="A106" s="31" t="s">
        <v>496</v>
      </c>
      <c r="B106" s="43" t="s">
        <v>497</v>
      </c>
      <c r="C106" s="43" t="s">
        <v>348</v>
      </c>
      <c r="D106" s="43" t="s">
        <v>202</v>
      </c>
      <c r="E106" s="43"/>
      <c r="F106" s="43"/>
      <c r="G106" s="11">
        <f>G107</f>
        <v>17912.900000000001</v>
      </c>
    </row>
    <row r="107" spans="1:7" ht="63">
      <c r="A107" s="31" t="s">
        <v>356</v>
      </c>
      <c r="B107" s="43" t="s">
        <v>497</v>
      </c>
      <c r="C107" s="43" t="s">
        <v>348</v>
      </c>
      <c r="D107" s="43" t="s">
        <v>202</v>
      </c>
      <c r="E107" s="43" t="s">
        <v>357</v>
      </c>
      <c r="F107" s="43"/>
      <c r="G107" s="11">
        <f>G108</f>
        <v>17912.900000000001</v>
      </c>
    </row>
    <row r="108" spans="1:7" ht="15.75">
      <c r="A108" s="31" t="s">
        <v>358</v>
      </c>
      <c r="B108" s="43" t="s">
        <v>497</v>
      </c>
      <c r="C108" s="43" t="s">
        <v>348</v>
      </c>
      <c r="D108" s="43" t="s">
        <v>202</v>
      </c>
      <c r="E108" s="43" t="s">
        <v>359</v>
      </c>
      <c r="F108" s="43"/>
      <c r="G108" s="7">
        <f>'Прил.№5 ведомств.'!G497</f>
        <v>17912.900000000001</v>
      </c>
    </row>
    <row r="109" spans="1:7" ht="15.75">
      <c r="A109" s="31" t="s">
        <v>512</v>
      </c>
      <c r="B109" s="43" t="s">
        <v>495</v>
      </c>
      <c r="C109" s="43" t="s">
        <v>348</v>
      </c>
      <c r="D109" s="43" t="s">
        <v>297</v>
      </c>
      <c r="E109" s="43"/>
      <c r="F109" s="43"/>
      <c r="G109" s="11">
        <f>G110</f>
        <v>35023.699999999997</v>
      </c>
    </row>
    <row r="110" spans="1:7" ht="57.75" customHeight="1">
      <c r="A110" s="31" t="s">
        <v>514</v>
      </c>
      <c r="B110" s="43" t="s">
        <v>515</v>
      </c>
      <c r="C110" s="43" t="s">
        <v>348</v>
      </c>
      <c r="D110" s="43" t="s">
        <v>297</v>
      </c>
      <c r="E110" s="43"/>
      <c r="F110" s="43"/>
      <c r="G110" s="11">
        <f>G111</f>
        <v>35023.699999999997</v>
      </c>
    </row>
    <row r="111" spans="1:7" ht="70.5" customHeight="1">
      <c r="A111" s="31" t="s">
        <v>356</v>
      </c>
      <c r="B111" s="43" t="s">
        <v>515</v>
      </c>
      <c r="C111" s="43" t="s">
        <v>348</v>
      </c>
      <c r="D111" s="43" t="s">
        <v>297</v>
      </c>
      <c r="E111" s="43" t="s">
        <v>357</v>
      </c>
      <c r="F111" s="43"/>
      <c r="G111" s="11">
        <f>G112</f>
        <v>35023.699999999997</v>
      </c>
    </row>
    <row r="112" spans="1:7" ht="15.75">
      <c r="A112" s="31" t="s">
        <v>358</v>
      </c>
      <c r="B112" s="43" t="s">
        <v>515</v>
      </c>
      <c r="C112" s="43" t="s">
        <v>348</v>
      </c>
      <c r="D112" s="43" t="s">
        <v>297</v>
      </c>
      <c r="E112" s="43" t="s">
        <v>359</v>
      </c>
      <c r="F112" s="43"/>
      <c r="G112" s="7">
        <f>'Прил.№5 ведомств.'!G536</f>
        <v>35023.699999999997</v>
      </c>
    </row>
    <row r="113" spans="1:7" ht="15.75">
      <c r="A113" s="31" t="s">
        <v>349</v>
      </c>
      <c r="B113" s="43" t="s">
        <v>495</v>
      </c>
      <c r="C113" s="43" t="s">
        <v>348</v>
      </c>
      <c r="D113" s="43" t="s">
        <v>299</v>
      </c>
      <c r="E113" s="43"/>
      <c r="F113" s="43"/>
      <c r="G113" s="7">
        <f>G114</f>
        <v>21044</v>
      </c>
    </row>
    <row r="114" spans="1:7" ht="63">
      <c r="A114" s="31" t="s">
        <v>354</v>
      </c>
      <c r="B114" s="43" t="s">
        <v>516</v>
      </c>
      <c r="C114" s="43" t="s">
        <v>348</v>
      </c>
      <c r="D114" s="43" t="s">
        <v>299</v>
      </c>
      <c r="E114" s="8"/>
      <c r="F114" s="8"/>
      <c r="G114" s="11">
        <f>G115</f>
        <v>21044</v>
      </c>
    </row>
    <row r="115" spans="1:7" ht="63">
      <c r="A115" s="31" t="s">
        <v>356</v>
      </c>
      <c r="B115" s="43" t="s">
        <v>516</v>
      </c>
      <c r="C115" s="43" t="s">
        <v>348</v>
      </c>
      <c r="D115" s="43" t="s">
        <v>299</v>
      </c>
      <c r="E115" s="43" t="s">
        <v>357</v>
      </c>
      <c r="F115" s="43"/>
      <c r="G115" s="11">
        <f>G116</f>
        <v>21044</v>
      </c>
    </row>
    <row r="116" spans="1:7" ht="15.75">
      <c r="A116" s="31" t="s">
        <v>358</v>
      </c>
      <c r="B116" s="43" t="s">
        <v>516</v>
      </c>
      <c r="C116" s="43" t="s">
        <v>348</v>
      </c>
      <c r="D116" s="43" t="s">
        <v>299</v>
      </c>
      <c r="E116" s="43" t="s">
        <v>359</v>
      </c>
      <c r="F116" s="43"/>
      <c r="G116" s="7">
        <f>'Прил.№5 ведомств.'!G602</f>
        <v>21044</v>
      </c>
    </row>
    <row r="117" spans="1:7" ht="47.25">
      <c r="A117" s="31" t="s">
        <v>490</v>
      </c>
      <c r="B117" s="43" t="s">
        <v>495</v>
      </c>
      <c r="C117" s="43" t="s">
        <v>348</v>
      </c>
      <c r="D117" s="43" t="s">
        <v>299</v>
      </c>
      <c r="E117" s="43"/>
      <c r="F117" s="43" t="s">
        <v>759</v>
      </c>
      <c r="G117" s="7">
        <f>G103</f>
        <v>73980.600000000006</v>
      </c>
    </row>
    <row r="118" spans="1:7" ht="47.25">
      <c r="A118" s="44" t="s">
        <v>498</v>
      </c>
      <c r="B118" s="8" t="s">
        <v>499</v>
      </c>
      <c r="C118" s="8"/>
      <c r="D118" s="8"/>
      <c r="E118" s="8"/>
      <c r="F118" s="8"/>
      <c r="G118" s="68">
        <f>G119</f>
        <v>6730</v>
      </c>
    </row>
    <row r="119" spans="1:7" ht="15.75">
      <c r="A119" s="31" t="s">
        <v>347</v>
      </c>
      <c r="B119" s="43" t="s">
        <v>499</v>
      </c>
      <c r="C119" s="43" t="s">
        <v>348</v>
      </c>
      <c r="D119" s="43"/>
      <c r="E119" s="43"/>
      <c r="F119" s="43"/>
      <c r="G119" s="11">
        <f>G120</f>
        <v>6730</v>
      </c>
    </row>
    <row r="120" spans="1:7" ht="15.75">
      <c r="A120" s="48" t="s">
        <v>491</v>
      </c>
      <c r="B120" s="43" t="s">
        <v>499</v>
      </c>
      <c r="C120" s="43" t="s">
        <v>348</v>
      </c>
      <c r="D120" s="43" t="s">
        <v>202</v>
      </c>
      <c r="E120" s="43"/>
      <c r="F120" s="43"/>
      <c r="G120" s="11">
        <f>G133</f>
        <v>6730</v>
      </c>
    </row>
    <row r="121" spans="1:7" ht="57.75" hidden="1" customHeight="1">
      <c r="A121" s="31" t="s">
        <v>698</v>
      </c>
      <c r="B121" s="43" t="s">
        <v>699</v>
      </c>
      <c r="C121" s="43" t="s">
        <v>348</v>
      </c>
      <c r="D121" s="43" t="s">
        <v>202</v>
      </c>
      <c r="E121" s="43"/>
      <c r="F121" s="43"/>
      <c r="G121" s="11">
        <f>G122</f>
        <v>0</v>
      </c>
    </row>
    <row r="122" spans="1:7" ht="63" hidden="1">
      <c r="A122" s="31" t="s">
        <v>356</v>
      </c>
      <c r="B122" s="43" t="s">
        <v>699</v>
      </c>
      <c r="C122" s="43" t="s">
        <v>348</v>
      </c>
      <c r="D122" s="43" t="s">
        <v>202</v>
      </c>
      <c r="E122" s="43" t="s">
        <v>357</v>
      </c>
      <c r="F122" s="43"/>
      <c r="G122" s="11">
        <f>G123</f>
        <v>0</v>
      </c>
    </row>
    <row r="123" spans="1:7" ht="15.75" hidden="1">
      <c r="A123" s="31" t="s">
        <v>358</v>
      </c>
      <c r="B123" s="43" t="s">
        <v>699</v>
      </c>
      <c r="C123" s="43" t="s">
        <v>348</v>
      </c>
      <c r="D123" s="43" t="s">
        <v>202</v>
      </c>
      <c r="E123" s="43" t="s">
        <v>359</v>
      </c>
      <c r="F123" s="43"/>
      <c r="G123" s="11"/>
    </row>
    <row r="124" spans="1:7" ht="47.25" hidden="1">
      <c r="A124" s="31" t="s">
        <v>490</v>
      </c>
      <c r="B124" s="43" t="s">
        <v>699</v>
      </c>
      <c r="C124" s="43" t="s">
        <v>348</v>
      </c>
      <c r="D124" s="43" t="s">
        <v>202</v>
      </c>
      <c r="E124" s="43"/>
      <c r="F124" s="43" t="s">
        <v>759</v>
      </c>
      <c r="G124" s="11">
        <v>0</v>
      </c>
    </row>
    <row r="125" spans="1:7" ht="47.25" hidden="1">
      <c r="A125" s="31" t="s">
        <v>362</v>
      </c>
      <c r="B125" s="43" t="s">
        <v>700</v>
      </c>
      <c r="C125" s="43" t="s">
        <v>348</v>
      </c>
      <c r="D125" s="43" t="s">
        <v>202</v>
      </c>
      <c r="E125" s="43"/>
      <c r="F125" s="43"/>
      <c r="G125" s="11">
        <f>G126</f>
        <v>0</v>
      </c>
    </row>
    <row r="126" spans="1:7" ht="63" hidden="1">
      <c r="A126" s="31" t="s">
        <v>356</v>
      </c>
      <c r="B126" s="43" t="s">
        <v>700</v>
      </c>
      <c r="C126" s="43" t="s">
        <v>348</v>
      </c>
      <c r="D126" s="43" t="s">
        <v>202</v>
      </c>
      <c r="E126" s="43" t="s">
        <v>357</v>
      </c>
      <c r="F126" s="43"/>
      <c r="G126" s="11">
        <f>G127</f>
        <v>0</v>
      </c>
    </row>
    <row r="127" spans="1:7" ht="15.75" hidden="1">
      <c r="A127" s="31" t="s">
        <v>358</v>
      </c>
      <c r="B127" s="43" t="s">
        <v>700</v>
      </c>
      <c r="C127" s="43" t="s">
        <v>348</v>
      </c>
      <c r="D127" s="43" t="s">
        <v>202</v>
      </c>
      <c r="E127" s="43" t="s">
        <v>359</v>
      </c>
      <c r="F127" s="43"/>
      <c r="G127" s="11"/>
    </row>
    <row r="128" spans="1:7" ht="47.25" hidden="1">
      <c r="A128" s="31" t="s">
        <v>490</v>
      </c>
      <c r="B128" s="43" t="s">
        <v>700</v>
      </c>
      <c r="C128" s="43" t="s">
        <v>348</v>
      </c>
      <c r="D128" s="43" t="s">
        <v>202</v>
      </c>
      <c r="E128" s="43"/>
      <c r="F128" s="43" t="s">
        <v>759</v>
      </c>
      <c r="G128" s="11">
        <v>0</v>
      </c>
    </row>
    <row r="129" spans="1:7" ht="31.5" hidden="1">
      <c r="A129" s="31" t="s">
        <v>364</v>
      </c>
      <c r="B129" s="43" t="s">
        <v>703</v>
      </c>
      <c r="C129" s="43" t="s">
        <v>348</v>
      </c>
      <c r="D129" s="43" t="s">
        <v>202</v>
      </c>
      <c r="E129" s="43"/>
      <c r="F129" s="43"/>
      <c r="G129" s="11">
        <f>G130</f>
        <v>0</v>
      </c>
    </row>
    <row r="130" spans="1:7" ht="63" hidden="1">
      <c r="A130" s="31" t="s">
        <v>356</v>
      </c>
      <c r="B130" s="43" t="s">
        <v>703</v>
      </c>
      <c r="C130" s="43" t="s">
        <v>348</v>
      </c>
      <c r="D130" s="43" t="s">
        <v>202</v>
      </c>
      <c r="E130" s="43" t="s">
        <v>357</v>
      </c>
      <c r="F130" s="43"/>
      <c r="G130" s="11">
        <f>G131</f>
        <v>0</v>
      </c>
    </row>
    <row r="131" spans="1:7" ht="15.75" hidden="1">
      <c r="A131" s="31" t="s">
        <v>358</v>
      </c>
      <c r="B131" s="43" t="s">
        <v>703</v>
      </c>
      <c r="C131" s="43" t="s">
        <v>348</v>
      </c>
      <c r="D131" s="43" t="s">
        <v>202</v>
      </c>
      <c r="E131" s="43" t="s">
        <v>359</v>
      </c>
      <c r="F131" s="43"/>
      <c r="G131" s="11"/>
    </row>
    <row r="132" spans="1:7" ht="47.25" hidden="1">
      <c r="A132" s="31" t="s">
        <v>490</v>
      </c>
      <c r="B132" s="43" t="s">
        <v>703</v>
      </c>
      <c r="C132" s="43" t="s">
        <v>348</v>
      </c>
      <c r="D132" s="43" t="s">
        <v>202</v>
      </c>
      <c r="E132" s="43"/>
      <c r="F132" s="43" t="s">
        <v>759</v>
      </c>
      <c r="G132" s="11"/>
    </row>
    <row r="133" spans="1:7" ht="63">
      <c r="A133" s="31" t="s">
        <v>502</v>
      </c>
      <c r="B133" s="43" t="s">
        <v>503</v>
      </c>
      <c r="C133" s="43" t="s">
        <v>348</v>
      </c>
      <c r="D133" s="43" t="s">
        <v>202</v>
      </c>
      <c r="E133" s="43"/>
      <c r="F133" s="43"/>
      <c r="G133" s="11">
        <f>G134</f>
        <v>6730</v>
      </c>
    </row>
    <row r="134" spans="1:7" ht="65.25" customHeight="1">
      <c r="A134" s="31" t="s">
        <v>356</v>
      </c>
      <c r="B134" s="43" t="s">
        <v>503</v>
      </c>
      <c r="C134" s="43" t="s">
        <v>348</v>
      </c>
      <c r="D134" s="43" t="s">
        <v>202</v>
      </c>
      <c r="E134" s="43" t="s">
        <v>357</v>
      </c>
      <c r="F134" s="43"/>
      <c r="G134" s="11">
        <f>G135</f>
        <v>6730</v>
      </c>
    </row>
    <row r="135" spans="1:7" ht="15.75">
      <c r="A135" s="31" t="s">
        <v>358</v>
      </c>
      <c r="B135" s="43" t="s">
        <v>503</v>
      </c>
      <c r="C135" s="43" t="s">
        <v>348</v>
      </c>
      <c r="D135" s="43" t="s">
        <v>202</v>
      </c>
      <c r="E135" s="43" t="s">
        <v>359</v>
      </c>
      <c r="F135" s="43"/>
      <c r="G135" s="7">
        <f>'Прил.№5 ведомств.'!G507</f>
        <v>6730</v>
      </c>
    </row>
    <row r="136" spans="1:7" ht="47.25">
      <c r="A136" s="31" t="s">
        <v>490</v>
      </c>
      <c r="B136" s="43" t="s">
        <v>499</v>
      </c>
      <c r="C136" s="43" t="s">
        <v>348</v>
      </c>
      <c r="D136" s="43" t="s">
        <v>202</v>
      </c>
      <c r="E136" s="43"/>
      <c r="F136" s="43" t="s">
        <v>759</v>
      </c>
      <c r="G136" s="7">
        <f>G118</f>
        <v>6730</v>
      </c>
    </row>
    <row r="137" spans="1:7" ht="31.5" hidden="1">
      <c r="A137" s="31" t="s">
        <v>368</v>
      </c>
      <c r="B137" s="43" t="s">
        <v>704</v>
      </c>
      <c r="C137" s="43" t="s">
        <v>348</v>
      </c>
      <c r="D137" s="43" t="s">
        <v>202</v>
      </c>
      <c r="E137" s="43"/>
      <c r="F137" s="43"/>
      <c r="G137" s="11">
        <f>G138</f>
        <v>0</v>
      </c>
    </row>
    <row r="138" spans="1:7" ht="63" hidden="1">
      <c r="A138" s="31" t="s">
        <v>356</v>
      </c>
      <c r="B138" s="43" t="s">
        <v>704</v>
      </c>
      <c r="C138" s="43" t="s">
        <v>348</v>
      </c>
      <c r="D138" s="43" t="s">
        <v>202</v>
      </c>
      <c r="E138" s="43" t="s">
        <v>357</v>
      </c>
      <c r="F138" s="43"/>
      <c r="G138" s="11">
        <f>G139</f>
        <v>0</v>
      </c>
    </row>
    <row r="139" spans="1:7" ht="15.75" hidden="1">
      <c r="A139" s="31" t="s">
        <v>358</v>
      </c>
      <c r="B139" s="43" t="s">
        <v>704</v>
      </c>
      <c r="C139" s="43" t="s">
        <v>348</v>
      </c>
      <c r="D139" s="43" t="s">
        <v>202</v>
      </c>
      <c r="E139" s="43" t="s">
        <v>359</v>
      </c>
      <c r="F139" s="43"/>
      <c r="G139" s="11"/>
    </row>
    <row r="140" spans="1:7" ht="47.25" hidden="1">
      <c r="A140" s="31" t="s">
        <v>490</v>
      </c>
      <c r="B140" s="43" t="s">
        <v>704</v>
      </c>
      <c r="C140" s="43" t="s">
        <v>348</v>
      </c>
      <c r="D140" s="43" t="s">
        <v>202</v>
      </c>
      <c r="E140" s="43"/>
      <c r="F140" s="43" t="s">
        <v>759</v>
      </c>
      <c r="G140" s="11">
        <v>0</v>
      </c>
    </row>
    <row r="141" spans="1:7" ht="47.25">
      <c r="A141" s="44" t="s">
        <v>517</v>
      </c>
      <c r="B141" s="8" t="s">
        <v>518</v>
      </c>
      <c r="C141" s="8"/>
      <c r="D141" s="8"/>
      <c r="E141" s="8"/>
      <c r="F141" s="8"/>
      <c r="G141" s="4">
        <f>G162</f>
        <v>6446</v>
      </c>
    </row>
    <row r="142" spans="1:7" ht="70.5" hidden="1" customHeight="1">
      <c r="A142" s="31" t="s">
        <v>698</v>
      </c>
      <c r="B142" s="43" t="s">
        <v>705</v>
      </c>
      <c r="C142" s="43" t="s">
        <v>348</v>
      </c>
      <c r="D142" s="43" t="s">
        <v>297</v>
      </c>
      <c r="E142" s="43"/>
      <c r="F142" s="43"/>
      <c r="G142" s="11">
        <f>G143</f>
        <v>0</v>
      </c>
    </row>
    <row r="143" spans="1:7" ht="63" hidden="1">
      <c r="A143" s="31" t="s">
        <v>356</v>
      </c>
      <c r="B143" s="43" t="s">
        <v>705</v>
      </c>
      <c r="C143" s="43" t="s">
        <v>348</v>
      </c>
      <c r="D143" s="43" t="s">
        <v>297</v>
      </c>
      <c r="E143" s="43" t="s">
        <v>357</v>
      </c>
      <c r="F143" s="43"/>
      <c r="G143" s="11">
        <f>G145</f>
        <v>0</v>
      </c>
    </row>
    <row r="144" spans="1:7" ht="18.75" hidden="1" customHeight="1">
      <c r="A144" s="31" t="s">
        <v>358</v>
      </c>
      <c r="B144" s="43" t="s">
        <v>705</v>
      </c>
      <c r="C144" s="43" t="s">
        <v>348</v>
      </c>
      <c r="D144" s="43" t="s">
        <v>297</v>
      </c>
      <c r="E144" s="43" t="s">
        <v>359</v>
      </c>
      <c r="F144" s="43"/>
      <c r="G144" s="11"/>
    </row>
    <row r="145" spans="1:7" ht="47.25" hidden="1">
      <c r="A145" s="31" t="s">
        <v>490</v>
      </c>
      <c r="B145" s="43" t="s">
        <v>705</v>
      </c>
      <c r="C145" s="43" t="s">
        <v>348</v>
      </c>
      <c r="D145" s="43" t="s">
        <v>297</v>
      </c>
      <c r="E145" s="43"/>
      <c r="F145" s="43" t="s">
        <v>759</v>
      </c>
      <c r="G145" s="11"/>
    </row>
    <row r="146" spans="1:7" ht="78.75" hidden="1">
      <c r="A146" s="26" t="s">
        <v>519</v>
      </c>
      <c r="B146" s="43" t="s">
        <v>520</v>
      </c>
      <c r="C146" s="43" t="s">
        <v>348</v>
      </c>
      <c r="D146" s="43" t="s">
        <v>297</v>
      </c>
      <c r="E146" s="43"/>
      <c r="F146" s="43"/>
      <c r="G146" s="11">
        <f>G147</f>
        <v>0</v>
      </c>
    </row>
    <row r="147" spans="1:7" ht="63" hidden="1">
      <c r="A147" s="31" t="s">
        <v>356</v>
      </c>
      <c r="B147" s="43" t="s">
        <v>520</v>
      </c>
      <c r="C147" s="43" t="s">
        <v>348</v>
      </c>
      <c r="D147" s="43" t="s">
        <v>297</v>
      </c>
      <c r="E147" s="43" t="s">
        <v>357</v>
      </c>
      <c r="F147" s="43"/>
      <c r="G147" s="11">
        <f>G148</f>
        <v>0</v>
      </c>
    </row>
    <row r="148" spans="1:7" ht="15.75" hidden="1">
      <c r="A148" s="31" t="s">
        <v>358</v>
      </c>
      <c r="B148" s="43" t="s">
        <v>520</v>
      </c>
      <c r="C148" s="43" t="s">
        <v>348</v>
      </c>
      <c r="D148" s="43" t="s">
        <v>297</v>
      </c>
      <c r="E148" s="43" t="s">
        <v>359</v>
      </c>
      <c r="F148" s="43"/>
      <c r="G148" s="11"/>
    </row>
    <row r="149" spans="1:7" ht="54.75" hidden="1" customHeight="1">
      <c r="A149" s="31" t="s">
        <v>490</v>
      </c>
      <c r="B149" s="43" t="s">
        <v>520</v>
      </c>
      <c r="C149" s="43" t="s">
        <v>348</v>
      </c>
      <c r="D149" s="43" t="s">
        <v>297</v>
      </c>
      <c r="E149" s="43"/>
      <c r="F149" s="43" t="s">
        <v>759</v>
      </c>
      <c r="G149" s="11">
        <f>G146</f>
        <v>0</v>
      </c>
    </row>
    <row r="150" spans="1:7" ht="31.5" hidden="1">
      <c r="A150" s="26" t="s">
        <v>521</v>
      </c>
      <c r="B150" s="21" t="s">
        <v>522</v>
      </c>
      <c r="C150" s="43" t="s">
        <v>348</v>
      </c>
      <c r="D150" s="43" t="s">
        <v>297</v>
      </c>
      <c r="E150" s="43"/>
      <c r="F150" s="43"/>
      <c r="G150" s="11">
        <f>G151</f>
        <v>0</v>
      </c>
    </row>
    <row r="151" spans="1:7" ht="65.25" hidden="1" customHeight="1">
      <c r="A151" s="26" t="s">
        <v>356</v>
      </c>
      <c r="B151" s="21" t="s">
        <v>522</v>
      </c>
      <c r="C151" s="43" t="s">
        <v>348</v>
      </c>
      <c r="D151" s="43" t="s">
        <v>297</v>
      </c>
      <c r="E151" s="43" t="s">
        <v>357</v>
      </c>
      <c r="F151" s="43"/>
      <c r="G151" s="11">
        <f>G152</f>
        <v>0</v>
      </c>
    </row>
    <row r="152" spans="1:7" ht="15.75" hidden="1">
      <c r="A152" s="26" t="s">
        <v>358</v>
      </c>
      <c r="B152" s="21" t="s">
        <v>522</v>
      </c>
      <c r="C152" s="43" t="s">
        <v>348</v>
      </c>
      <c r="D152" s="43" t="s">
        <v>297</v>
      </c>
      <c r="E152" s="43" t="s">
        <v>359</v>
      </c>
      <c r="F152" s="43"/>
      <c r="G152" s="11"/>
    </row>
    <row r="153" spans="1:7" ht="47.25" hidden="1">
      <c r="A153" s="31" t="s">
        <v>490</v>
      </c>
      <c r="B153" s="21" t="s">
        <v>522</v>
      </c>
      <c r="C153" s="43" t="s">
        <v>348</v>
      </c>
      <c r="D153" s="43" t="s">
        <v>297</v>
      </c>
      <c r="E153" s="43"/>
      <c r="F153" s="43" t="s">
        <v>759</v>
      </c>
      <c r="G153" s="11">
        <f>G150</f>
        <v>0</v>
      </c>
    </row>
    <row r="154" spans="1:7" ht="63" hidden="1">
      <c r="A154" s="26" t="s">
        <v>525</v>
      </c>
      <c r="B154" s="21" t="s">
        <v>526</v>
      </c>
      <c r="C154" s="43" t="s">
        <v>348</v>
      </c>
      <c r="D154" s="43" t="s">
        <v>297</v>
      </c>
      <c r="E154" s="43"/>
      <c r="F154" s="43"/>
      <c r="G154" s="11">
        <f>G155</f>
        <v>0</v>
      </c>
    </row>
    <row r="155" spans="1:7" ht="63" hidden="1">
      <c r="A155" s="31" t="s">
        <v>356</v>
      </c>
      <c r="B155" s="21" t="s">
        <v>526</v>
      </c>
      <c r="C155" s="43" t="s">
        <v>348</v>
      </c>
      <c r="D155" s="43" t="s">
        <v>297</v>
      </c>
      <c r="E155" s="43" t="s">
        <v>357</v>
      </c>
      <c r="F155" s="43"/>
      <c r="G155" s="11">
        <f>G156</f>
        <v>0</v>
      </c>
    </row>
    <row r="156" spans="1:7" ht="15.75" hidden="1">
      <c r="A156" s="31" t="s">
        <v>358</v>
      </c>
      <c r="B156" s="21" t="s">
        <v>526</v>
      </c>
      <c r="C156" s="43" t="s">
        <v>348</v>
      </c>
      <c r="D156" s="43" t="s">
        <v>297</v>
      </c>
      <c r="E156" s="43" t="s">
        <v>359</v>
      </c>
      <c r="F156" s="43"/>
      <c r="G156" s="11"/>
    </row>
    <row r="157" spans="1:7" ht="47.25" hidden="1">
      <c r="A157" s="31" t="s">
        <v>490</v>
      </c>
      <c r="B157" s="21" t="s">
        <v>526</v>
      </c>
      <c r="C157" s="43" t="s">
        <v>348</v>
      </c>
      <c r="D157" s="43" t="s">
        <v>297</v>
      </c>
      <c r="E157" s="43"/>
      <c r="F157" s="43" t="s">
        <v>759</v>
      </c>
      <c r="G157" s="11">
        <f>G156</f>
        <v>0</v>
      </c>
    </row>
    <row r="158" spans="1:7" ht="47.25" hidden="1">
      <c r="A158" s="26" t="s">
        <v>708</v>
      </c>
      <c r="B158" s="21" t="s">
        <v>529</v>
      </c>
      <c r="C158" s="43" t="s">
        <v>348</v>
      </c>
      <c r="D158" s="43" t="s">
        <v>297</v>
      </c>
      <c r="E158" s="43"/>
      <c r="F158" s="43"/>
      <c r="G158" s="11">
        <f>G159</f>
        <v>0</v>
      </c>
    </row>
    <row r="159" spans="1:7" ht="63" hidden="1">
      <c r="A159" s="26" t="s">
        <v>356</v>
      </c>
      <c r="B159" s="21" t="s">
        <v>529</v>
      </c>
      <c r="C159" s="43" t="s">
        <v>348</v>
      </c>
      <c r="D159" s="43" t="s">
        <v>297</v>
      </c>
      <c r="E159" s="43" t="s">
        <v>357</v>
      </c>
      <c r="F159" s="43"/>
      <c r="G159" s="11">
        <f>G160</f>
        <v>0</v>
      </c>
    </row>
    <row r="160" spans="1:7" ht="15.75" hidden="1">
      <c r="A160" s="26" t="s">
        <v>358</v>
      </c>
      <c r="B160" s="21" t="s">
        <v>529</v>
      </c>
      <c r="C160" s="43" t="s">
        <v>348</v>
      </c>
      <c r="D160" s="43" t="s">
        <v>297</v>
      </c>
      <c r="E160" s="43" t="s">
        <v>359</v>
      </c>
      <c r="F160" s="43"/>
      <c r="G160" s="11"/>
    </row>
    <row r="161" spans="1:8" ht="47.25" hidden="1">
      <c r="A161" s="31" t="s">
        <v>490</v>
      </c>
      <c r="B161" s="21" t="s">
        <v>529</v>
      </c>
      <c r="C161" s="43" t="s">
        <v>348</v>
      </c>
      <c r="D161" s="43" t="s">
        <v>297</v>
      </c>
      <c r="E161" s="43"/>
      <c r="F161" s="43" t="s">
        <v>759</v>
      </c>
      <c r="G161" s="11">
        <f>G159</f>
        <v>0</v>
      </c>
    </row>
    <row r="162" spans="1:8" ht="15.75">
      <c r="A162" s="31" t="s">
        <v>347</v>
      </c>
      <c r="B162" s="43" t="s">
        <v>518</v>
      </c>
      <c r="C162" s="43" t="s">
        <v>348</v>
      </c>
      <c r="D162" s="43"/>
      <c r="E162" s="43"/>
      <c r="F162" s="43"/>
      <c r="G162" s="11">
        <f>G163</f>
        <v>6446</v>
      </c>
    </row>
    <row r="163" spans="1:8" ht="15.75">
      <c r="A163" s="31" t="s">
        <v>512</v>
      </c>
      <c r="B163" s="43" t="s">
        <v>518</v>
      </c>
      <c r="C163" s="43" t="s">
        <v>348</v>
      </c>
      <c r="D163" s="43" t="s">
        <v>297</v>
      </c>
      <c r="E163" s="43"/>
      <c r="F163" s="43"/>
      <c r="G163" s="11">
        <f>G164+G167+G173+G170</f>
        <v>6446</v>
      </c>
    </row>
    <row r="164" spans="1:8" ht="78.75">
      <c r="A164" s="31" t="s">
        <v>707</v>
      </c>
      <c r="B164" s="21" t="s">
        <v>524</v>
      </c>
      <c r="C164" s="43" t="s">
        <v>348</v>
      </c>
      <c r="D164" s="43" t="s">
        <v>297</v>
      </c>
      <c r="E164" s="43"/>
      <c r="F164" s="43"/>
      <c r="G164" s="11">
        <f>G165</f>
        <v>2690</v>
      </c>
    </row>
    <row r="165" spans="1:8" ht="63">
      <c r="A165" s="31" t="s">
        <v>356</v>
      </c>
      <c r="B165" s="21" t="s">
        <v>524</v>
      </c>
      <c r="C165" s="43" t="s">
        <v>348</v>
      </c>
      <c r="D165" s="43" t="s">
        <v>297</v>
      </c>
      <c r="E165" s="43" t="s">
        <v>357</v>
      </c>
      <c r="F165" s="43"/>
      <c r="G165" s="11">
        <f>G166</f>
        <v>2690</v>
      </c>
    </row>
    <row r="166" spans="1:8" ht="24" customHeight="1">
      <c r="A166" s="31" t="s">
        <v>358</v>
      </c>
      <c r="B166" s="21" t="s">
        <v>524</v>
      </c>
      <c r="C166" s="43" t="s">
        <v>348</v>
      </c>
      <c r="D166" s="43" t="s">
        <v>297</v>
      </c>
      <c r="E166" s="43" t="s">
        <v>359</v>
      </c>
      <c r="F166" s="43"/>
      <c r="G166" s="7">
        <f>'Прил.№5 ведомств.'!G546</f>
        <v>2690</v>
      </c>
    </row>
    <row r="167" spans="1:8" ht="63">
      <c r="A167" s="26" t="s">
        <v>525</v>
      </c>
      <c r="B167" s="21" t="s">
        <v>526</v>
      </c>
      <c r="C167" s="43" t="s">
        <v>348</v>
      </c>
      <c r="D167" s="43" t="s">
        <v>297</v>
      </c>
      <c r="E167" s="43"/>
      <c r="F167" s="43"/>
      <c r="G167" s="7">
        <f>G168</f>
        <v>320</v>
      </c>
    </row>
    <row r="168" spans="1:8" ht="63">
      <c r="A168" s="26" t="s">
        <v>356</v>
      </c>
      <c r="B168" s="21" t="s">
        <v>526</v>
      </c>
      <c r="C168" s="43" t="s">
        <v>348</v>
      </c>
      <c r="D168" s="43" t="s">
        <v>297</v>
      </c>
      <c r="E168" s="43" t="s">
        <v>357</v>
      </c>
      <c r="F168" s="43"/>
      <c r="G168" s="7">
        <f>G169</f>
        <v>320</v>
      </c>
    </row>
    <row r="169" spans="1:8" ht="15.75">
      <c r="A169" s="26" t="s">
        <v>358</v>
      </c>
      <c r="B169" s="21" t="s">
        <v>526</v>
      </c>
      <c r="C169" s="43" t="s">
        <v>348</v>
      </c>
      <c r="D169" s="43" t="s">
        <v>297</v>
      </c>
      <c r="E169" s="43" t="s">
        <v>359</v>
      </c>
      <c r="F169" s="43"/>
      <c r="G169" s="7">
        <f>'Прил.№5 ведомств.'!G549</f>
        <v>320</v>
      </c>
    </row>
    <row r="170" spans="1:8" ht="47.25">
      <c r="A170" s="26" t="s">
        <v>362</v>
      </c>
      <c r="B170" s="43" t="s">
        <v>529</v>
      </c>
      <c r="C170" s="43" t="s">
        <v>348</v>
      </c>
      <c r="D170" s="43" t="s">
        <v>297</v>
      </c>
      <c r="E170" s="43"/>
      <c r="F170" s="43"/>
      <c r="G170" s="7">
        <f>G171</f>
        <v>3309</v>
      </c>
    </row>
    <row r="171" spans="1:8" ht="63">
      <c r="A171" s="26" t="s">
        <v>356</v>
      </c>
      <c r="B171" s="43" t="s">
        <v>529</v>
      </c>
      <c r="C171" s="43" t="s">
        <v>348</v>
      </c>
      <c r="D171" s="43" t="s">
        <v>297</v>
      </c>
      <c r="E171" s="43" t="s">
        <v>357</v>
      </c>
      <c r="F171" s="43"/>
      <c r="G171" s="7">
        <f>G172</f>
        <v>3309</v>
      </c>
    </row>
    <row r="172" spans="1:8" ht="15.75">
      <c r="A172" s="26" t="s">
        <v>358</v>
      </c>
      <c r="B172" s="43" t="s">
        <v>529</v>
      </c>
      <c r="C172" s="43" t="s">
        <v>348</v>
      </c>
      <c r="D172" s="43" t="s">
        <v>297</v>
      </c>
      <c r="E172" s="43" t="s">
        <v>359</v>
      </c>
      <c r="F172" s="43"/>
      <c r="G172" s="7">
        <f>'Прил.№5 ведомств.'!G555</f>
        <v>3309</v>
      </c>
      <c r="H172" s="139" t="s">
        <v>890</v>
      </c>
    </row>
    <row r="173" spans="1:8" ht="47.25">
      <c r="A173" s="31" t="s">
        <v>366</v>
      </c>
      <c r="B173" s="43" t="s">
        <v>531</v>
      </c>
      <c r="C173" s="43" t="s">
        <v>348</v>
      </c>
      <c r="D173" s="43" t="s">
        <v>297</v>
      </c>
      <c r="E173" s="43"/>
      <c r="F173" s="43"/>
      <c r="G173" s="11">
        <f>G174</f>
        <v>127</v>
      </c>
    </row>
    <row r="174" spans="1:8" ht="63">
      <c r="A174" s="31" t="s">
        <v>356</v>
      </c>
      <c r="B174" s="43" t="s">
        <v>531</v>
      </c>
      <c r="C174" s="43" t="s">
        <v>348</v>
      </c>
      <c r="D174" s="43" t="s">
        <v>297</v>
      </c>
      <c r="E174" s="43" t="s">
        <v>357</v>
      </c>
      <c r="F174" s="43"/>
      <c r="G174" s="11">
        <f>G175</f>
        <v>127</v>
      </c>
    </row>
    <row r="175" spans="1:8" ht="26.25" customHeight="1">
      <c r="A175" s="31" t="s">
        <v>358</v>
      </c>
      <c r="B175" s="43" t="s">
        <v>531</v>
      </c>
      <c r="C175" s="43" t="s">
        <v>348</v>
      </c>
      <c r="D175" s="43" t="s">
        <v>297</v>
      </c>
      <c r="E175" s="43" t="s">
        <v>359</v>
      </c>
      <c r="F175" s="43"/>
      <c r="G175" s="11">
        <f>'Прил.№5 ведомств.'!G561</f>
        <v>127</v>
      </c>
    </row>
    <row r="176" spans="1:8" ht="47.25">
      <c r="A176" s="31" t="s">
        <v>490</v>
      </c>
      <c r="B176" s="43" t="s">
        <v>518</v>
      </c>
      <c r="C176" s="43" t="s">
        <v>348</v>
      </c>
      <c r="D176" s="43" t="s">
        <v>297</v>
      </c>
      <c r="E176" s="43"/>
      <c r="F176" s="43" t="s">
        <v>759</v>
      </c>
      <c r="G176" s="11">
        <f>G141</f>
        <v>6446</v>
      </c>
    </row>
    <row r="177" spans="1:8" ht="31.5" hidden="1">
      <c r="A177" s="31" t="s">
        <v>368</v>
      </c>
      <c r="B177" s="43" t="s">
        <v>709</v>
      </c>
      <c r="C177" s="43" t="s">
        <v>348</v>
      </c>
      <c r="D177" s="43" t="s">
        <v>297</v>
      </c>
      <c r="E177" s="43"/>
      <c r="F177" s="43"/>
      <c r="G177" s="11">
        <f>G178</f>
        <v>0</v>
      </c>
    </row>
    <row r="178" spans="1:8" ht="63" hidden="1">
      <c r="A178" s="31" t="s">
        <v>356</v>
      </c>
      <c r="B178" s="43" t="s">
        <v>709</v>
      </c>
      <c r="C178" s="43" t="s">
        <v>348</v>
      </c>
      <c r="D178" s="43" t="s">
        <v>297</v>
      </c>
      <c r="E178" s="43" t="s">
        <v>357</v>
      </c>
      <c r="F178" s="43"/>
      <c r="G178" s="11">
        <f>G179</f>
        <v>0</v>
      </c>
    </row>
    <row r="179" spans="1:8" ht="15.75" hidden="1">
      <c r="A179" s="31" t="s">
        <v>358</v>
      </c>
      <c r="B179" s="43" t="s">
        <v>709</v>
      </c>
      <c r="C179" s="43" t="s">
        <v>348</v>
      </c>
      <c r="D179" s="43" t="s">
        <v>297</v>
      </c>
      <c r="E179" s="43" t="s">
        <v>359</v>
      </c>
      <c r="F179" s="43"/>
      <c r="G179" s="11"/>
    </row>
    <row r="180" spans="1:8" ht="47.25" hidden="1">
      <c r="A180" s="31" t="s">
        <v>490</v>
      </c>
      <c r="B180" s="43" t="s">
        <v>709</v>
      </c>
      <c r="C180" s="43" t="s">
        <v>348</v>
      </c>
      <c r="D180" s="43" t="s">
        <v>297</v>
      </c>
      <c r="E180" s="43"/>
      <c r="F180" s="43" t="s">
        <v>759</v>
      </c>
      <c r="G180" s="11">
        <v>0</v>
      </c>
    </row>
    <row r="181" spans="1:8" ht="47.25" hidden="1">
      <c r="A181" s="31" t="s">
        <v>760</v>
      </c>
      <c r="B181" s="43" t="s">
        <v>711</v>
      </c>
      <c r="C181" s="43" t="s">
        <v>348</v>
      </c>
      <c r="D181" s="43" t="s">
        <v>297</v>
      </c>
      <c r="E181" s="43"/>
      <c r="F181" s="43"/>
      <c r="G181" s="11">
        <f>G182</f>
        <v>0</v>
      </c>
    </row>
    <row r="182" spans="1:8" ht="63" hidden="1">
      <c r="A182" s="31" t="s">
        <v>356</v>
      </c>
      <c r="B182" s="43" t="s">
        <v>711</v>
      </c>
      <c r="C182" s="43" t="s">
        <v>348</v>
      </c>
      <c r="D182" s="43" t="s">
        <v>297</v>
      </c>
      <c r="E182" s="43" t="s">
        <v>357</v>
      </c>
      <c r="F182" s="43"/>
      <c r="G182" s="11">
        <f>G183</f>
        <v>0</v>
      </c>
    </row>
    <row r="183" spans="1:8" ht="15.75" hidden="1">
      <c r="A183" s="31" t="s">
        <v>358</v>
      </c>
      <c r="B183" s="43" t="s">
        <v>711</v>
      </c>
      <c r="C183" s="43" t="s">
        <v>348</v>
      </c>
      <c r="D183" s="43" t="s">
        <v>297</v>
      </c>
      <c r="E183" s="43" t="s">
        <v>359</v>
      </c>
      <c r="F183" s="43"/>
      <c r="G183" s="11"/>
    </row>
    <row r="184" spans="1:8" ht="47.25" hidden="1">
      <c r="A184" s="31" t="s">
        <v>490</v>
      </c>
      <c r="B184" s="43" t="s">
        <v>711</v>
      </c>
      <c r="C184" s="43" t="s">
        <v>348</v>
      </c>
      <c r="D184" s="43" t="s">
        <v>297</v>
      </c>
      <c r="E184" s="43"/>
      <c r="F184" s="43" t="s">
        <v>759</v>
      </c>
      <c r="G184" s="11">
        <v>0</v>
      </c>
    </row>
    <row r="185" spans="1:8" ht="45.75" customHeight="1">
      <c r="A185" s="44" t="s">
        <v>533</v>
      </c>
      <c r="B185" s="8" t="s">
        <v>534</v>
      </c>
      <c r="C185" s="8"/>
      <c r="D185" s="8"/>
      <c r="E185" s="8"/>
      <c r="F185" s="8"/>
      <c r="G185" s="68">
        <f>G186</f>
        <v>355.9</v>
      </c>
    </row>
    <row r="186" spans="1:8" ht="21" customHeight="1">
      <c r="A186" s="31" t="s">
        <v>347</v>
      </c>
      <c r="B186" s="43" t="s">
        <v>534</v>
      </c>
      <c r="C186" s="43" t="s">
        <v>348</v>
      </c>
      <c r="D186" s="43"/>
      <c r="E186" s="43"/>
      <c r="F186" s="43"/>
      <c r="G186" s="11">
        <f>G187</f>
        <v>355.9</v>
      </c>
    </row>
    <row r="187" spans="1:8" ht="22.5" customHeight="1">
      <c r="A187" s="31" t="s">
        <v>349</v>
      </c>
      <c r="B187" s="43" t="s">
        <v>534</v>
      </c>
      <c r="C187" s="43" t="s">
        <v>348</v>
      </c>
      <c r="D187" s="43" t="s">
        <v>299</v>
      </c>
      <c r="E187" s="43"/>
      <c r="F187" s="43"/>
      <c r="G187" s="11">
        <f>G188</f>
        <v>355.9</v>
      </c>
    </row>
    <row r="188" spans="1:8" ht="31.5">
      <c r="A188" s="48" t="s">
        <v>895</v>
      </c>
      <c r="B188" s="21" t="s">
        <v>896</v>
      </c>
      <c r="C188" s="43" t="s">
        <v>348</v>
      </c>
      <c r="D188" s="43" t="s">
        <v>299</v>
      </c>
      <c r="E188" s="43"/>
      <c r="F188" s="43"/>
      <c r="G188" s="11">
        <f>G189</f>
        <v>355.9</v>
      </c>
    </row>
    <row r="189" spans="1:8" ht="63">
      <c r="A189" s="31" t="s">
        <v>356</v>
      </c>
      <c r="B189" s="21" t="s">
        <v>896</v>
      </c>
      <c r="C189" s="43" t="s">
        <v>348</v>
      </c>
      <c r="D189" s="43" t="s">
        <v>299</v>
      </c>
      <c r="E189" s="43" t="s">
        <v>357</v>
      </c>
      <c r="F189" s="43"/>
      <c r="G189" s="11">
        <f>G190</f>
        <v>355.9</v>
      </c>
    </row>
    <row r="190" spans="1:8" ht="15.75">
      <c r="A190" s="31" t="s">
        <v>358</v>
      </c>
      <c r="B190" s="21" t="s">
        <v>896</v>
      </c>
      <c r="C190" s="43" t="s">
        <v>348</v>
      </c>
      <c r="D190" s="43" t="s">
        <v>299</v>
      </c>
      <c r="E190" s="43" t="s">
        <v>359</v>
      </c>
      <c r="F190" s="43"/>
      <c r="G190" s="11">
        <f>'Прил.№5 ведомств.'!G606</f>
        <v>355.9</v>
      </c>
      <c r="H190" s="139" t="s">
        <v>897</v>
      </c>
    </row>
    <row r="191" spans="1:8" ht="47.25">
      <c r="A191" s="31" t="s">
        <v>490</v>
      </c>
      <c r="B191" s="21" t="s">
        <v>896</v>
      </c>
      <c r="C191" s="43" t="s">
        <v>348</v>
      </c>
      <c r="D191" s="43" t="s">
        <v>299</v>
      </c>
      <c r="E191" s="43"/>
      <c r="F191" s="43" t="s">
        <v>759</v>
      </c>
      <c r="G191" s="11">
        <f>G186</f>
        <v>355.9</v>
      </c>
    </row>
    <row r="192" spans="1:8" ht="47.25" hidden="1">
      <c r="A192" s="31" t="s">
        <v>761</v>
      </c>
      <c r="B192" s="43" t="s">
        <v>712</v>
      </c>
      <c r="C192" s="43" t="s">
        <v>348</v>
      </c>
      <c r="D192" s="43" t="s">
        <v>297</v>
      </c>
      <c r="E192" s="43"/>
      <c r="F192" s="43"/>
      <c r="G192" s="11">
        <f>G196</f>
        <v>0</v>
      </c>
    </row>
    <row r="193" spans="1:7" ht="63" hidden="1">
      <c r="A193" s="31" t="s">
        <v>356</v>
      </c>
      <c r="B193" s="43" t="s">
        <v>712</v>
      </c>
      <c r="C193" s="43" t="s">
        <v>555</v>
      </c>
      <c r="D193" s="43" t="s">
        <v>762</v>
      </c>
      <c r="E193" s="43" t="s">
        <v>357</v>
      </c>
      <c r="F193" s="43"/>
      <c r="G193" s="11">
        <f>G194</f>
        <v>0</v>
      </c>
    </row>
    <row r="194" spans="1:7" ht="15.75" hidden="1">
      <c r="A194" s="31" t="s">
        <v>358</v>
      </c>
      <c r="B194" s="43" t="s">
        <v>712</v>
      </c>
      <c r="C194" s="43" t="s">
        <v>555</v>
      </c>
      <c r="D194" s="43" t="s">
        <v>762</v>
      </c>
      <c r="E194" s="43" t="s">
        <v>359</v>
      </c>
      <c r="F194" s="43"/>
      <c r="G194" s="11">
        <f>G195</f>
        <v>0</v>
      </c>
    </row>
    <row r="195" spans="1:7" ht="31.5" hidden="1">
      <c r="A195" s="31" t="s">
        <v>701</v>
      </c>
      <c r="B195" s="43" t="s">
        <v>712</v>
      </c>
      <c r="C195" s="43" t="s">
        <v>555</v>
      </c>
      <c r="D195" s="43" t="s">
        <v>762</v>
      </c>
      <c r="E195" s="43" t="s">
        <v>702</v>
      </c>
      <c r="F195" s="43"/>
      <c r="G195" s="11">
        <f>G196</f>
        <v>0</v>
      </c>
    </row>
    <row r="196" spans="1:7" ht="47.25" hidden="1">
      <c r="A196" s="31" t="s">
        <v>490</v>
      </c>
      <c r="B196" s="43" t="s">
        <v>712</v>
      </c>
      <c r="C196" s="43" t="s">
        <v>348</v>
      </c>
      <c r="D196" s="43" t="s">
        <v>297</v>
      </c>
      <c r="E196" s="43"/>
      <c r="F196" s="43" t="s">
        <v>759</v>
      </c>
      <c r="G196" s="11"/>
    </row>
    <row r="197" spans="1:7" ht="47.25" hidden="1">
      <c r="A197" s="31" t="s">
        <v>763</v>
      </c>
      <c r="B197" s="21" t="s">
        <v>535</v>
      </c>
      <c r="C197" s="43" t="s">
        <v>348</v>
      </c>
      <c r="D197" s="43" t="s">
        <v>297</v>
      </c>
      <c r="E197" s="43"/>
      <c r="F197" s="43"/>
      <c r="G197" s="11">
        <f>G198</f>
        <v>0</v>
      </c>
    </row>
    <row r="198" spans="1:7" ht="31.5" hidden="1">
      <c r="A198" s="31" t="s">
        <v>364</v>
      </c>
      <c r="B198" s="21" t="s">
        <v>535</v>
      </c>
      <c r="C198" s="43" t="s">
        <v>348</v>
      </c>
      <c r="D198" s="43" t="s">
        <v>297</v>
      </c>
      <c r="E198" s="43" t="s">
        <v>357</v>
      </c>
      <c r="F198" s="43"/>
      <c r="G198" s="11">
        <f>G199</f>
        <v>0</v>
      </c>
    </row>
    <row r="199" spans="1:7" ht="15.75" hidden="1">
      <c r="A199" s="31" t="s">
        <v>358</v>
      </c>
      <c r="B199" s="21" t="s">
        <v>535</v>
      </c>
      <c r="C199" s="43" t="s">
        <v>348</v>
      </c>
      <c r="D199" s="43" t="s">
        <v>297</v>
      </c>
      <c r="E199" s="43" t="s">
        <v>359</v>
      </c>
      <c r="F199" s="43"/>
      <c r="G199" s="11"/>
    </row>
    <row r="200" spans="1:7" ht="31.5" hidden="1">
      <c r="A200" s="31" t="s">
        <v>701</v>
      </c>
      <c r="B200" s="21" t="s">
        <v>535</v>
      </c>
      <c r="C200" s="43" t="s">
        <v>348</v>
      </c>
      <c r="D200" s="43" t="s">
        <v>297</v>
      </c>
      <c r="E200" s="43" t="s">
        <v>702</v>
      </c>
      <c r="F200" s="43"/>
      <c r="G200" s="11"/>
    </row>
    <row r="201" spans="1:7" ht="47.25" hidden="1">
      <c r="A201" s="31" t="s">
        <v>490</v>
      </c>
      <c r="B201" s="21" t="s">
        <v>535</v>
      </c>
      <c r="C201" s="43" t="s">
        <v>348</v>
      </c>
      <c r="D201" s="43" t="s">
        <v>297</v>
      </c>
      <c r="E201" s="43"/>
      <c r="F201" s="43" t="s">
        <v>759</v>
      </c>
      <c r="G201" s="7">
        <f>G197</f>
        <v>0</v>
      </c>
    </row>
    <row r="202" spans="1:7" ht="47.25" hidden="1">
      <c r="A202" s="31" t="s">
        <v>708</v>
      </c>
      <c r="B202" s="43" t="s">
        <v>536</v>
      </c>
      <c r="C202" s="43" t="s">
        <v>348</v>
      </c>
      <c r="D202" s="43" t="s">
        <v>297</v>
      </c>
      <c r="E202" s="43"/>
      <c r="F202" s="43"/>
      <c r="G202" s="11">
        <f>G203</f>
        <v>0</v>
      </c>
    </row>
    <row r="203" spans="1:7" ht="63" hidden="1">
      <c r="A203" s="31" t="s">
        <v>356</v>
      </c>
      <c r="B203" s="43" t="s">
        <v>536</v>
      </c>
      <c r="C203" s="43" t="s">
        <v>348</v>
      </c>
      <c r="D203" s="43" t="s">
        <v>297</v>
      </c>
      <c r="E203" s="43" t="s">
        <v>357</v>
      </c>
      <c r="F203" s="43"/>
      <c r="G203" s="11">
        <f>G204</f>
        <v>0</v>
      </c>
    </row>
    <row r="204" spans="1:7" ht="15.75" hidden="1">
      <c r="A204" s="31" t="s">
        <v>358</v>
      </c>
      <c r="B204" s="43" t="s">
        <v>536</v>
      </c>
      <c r="C204" s="43" t="s">
        <v>348</v>
      </c>
      <c r="D204" s="43" t="s">
        <v>297</v>
      </c>
      <c r="E204" s="43" t="s">
        <v>359</v>
      </c>
      <c r="F204" s="43" t="s">
        <v>759</v>
      </c>
      <c r="G204" s="11"/>
    </row>
    <row r="205" spans="1:7" ht="15.75" hidden="1">
      <c r="A205" s="31"/>
      <c r="B205" s="43"/>
      <c r="C205" s="43"/>
      <c r="D205" s="43"/>
      <c r="E205" s="43"/>
      <c r="F205" s="43"/>
      <c r="G205" s="11"/>
    </row>
    <row r="206" spans="1:7" ht="15.75" hidden="1">
      <c r="A206" s="31"/>
      <c r="B206" s="43"/>
      <c r="C206" s="43"/>
      <c r="D206" s="43"/>
      <c r="E206" s="43"/>
      <c r="F206" s="43"/>
      <c r="G206" s="11"/>
    </row>
    <row r="207" spans="1:7" ht="47.25">
      <c r="A207" s="44" t="s">
        <v>554</v>
      </c>
      <c r="B207" s="8" t="s">
        <v>556</v>
      </c>
      <c r="C207" s="8"/>
      <c r="D207" s="8"/>
      <c r="E207" s="8"/>
      <c r="F207" s="8"/>
      <c r="G207" s="68">
        <f>G208</f>
        <v>3484.8</v>
      </c>
    </row>
    <row r="208" spans="1:7" ht="15.75">
      <c r="A208" s="31" t="s">
        <v>347</v>
      </c>
      <c r="B208" s="43" t="s">
        <v>556</v>
      </c>
      <c r="C208" s="43" t="s">
        <v>348</v>
      </c>
      <c r="D208" s="43"/>
      <c r="E208" s="43"/>
      <c r="F208" s="43"/>
      <c r="G208" s="11">
        <f>G209</f>
        <v>3484.8</v>
      </c>
    </row>
    <row r="209" spans="1:7" ht="31.5">
      <c r="A209" s="31" t="s">
        <v>553</v>
      </c>
      <c r="B209" s="43" t="s">
        <v>556</v>
      </c>
      <c r="C209" s="43" t="s">
        <v>348</v>
      </c>
      <c r="D209" s="43" t="s">
        <v>348</v>
      </c>
      <c r="E209" s="43"/>
      <c r="F209" s="43"/>
      <c r="G209" s="11">
        <f>G210</f>
        <v>3484.8</v>
      </c>
    </row>
    <row r="210" spans="1:7" ht="47.25">
      <c r="A210" s="26" t="s">
        <v>716</v>
      </c>
      <c r="B210" s="21" t="s">
        <v>558</v>
      </c>
      <c r="C210" s="43" t="s">
        <v>348</v>
      </c>
      <c r="D210" s="43" t="s">
        <v>348</v>
      </c>
      <c r="E210" s="43"/>
      <c r="F210" s="43"/>
      <c r="G210" s="11">
        <f>G211</f>
        <v>3484.8</v>
      </c>
    </row>
    <row r="211" spans="1:7" ht="63">
      <c r="A211" s="31" t="s">
        <v>356</v>
      </c>
      <c r="B211" s="21" t="s">
        <v>558</v>
      </c>
      <c r="C211" s="43" t="s">
        <v>348</v>
      </c>
      <c r="D211" s="43" t="s">
        <v>348</v>
      </c>
      <c r="E211" s="43" t="s">
        <v>357</v>
      </c>
      <c r="F211" s="43"/>
      <c r="G211" s="11">
        <f>G212</f>
        <v>3484.8</v>
      </c>
    </row>
    <row r="212" spans="1:7" ht="15.75">
      <c r="A212" s="31" t="s">
        <v>358</v>
      </c>
      <c r="B212" s="21" t="s">
        <v>558</v>
      </c>
      <c r="C212" s="43" t="s">
        <v>348</v>
      </c>
      <c r="D212" s="43" t="s">
        <v>348</v>
      </c>
      <c r="E212" s="43" t="s">
        <v>359</v>
      </c>
      <c r="F212" s="43"/>
      <c r="G212" s="11">
        <f>'Прил.№5 ведомств.'!G623</f>
        <v>3484.8</v>
      </c>
    </row>
    <row r="213" spans="1:7" ht="47.25">
      <c r="A213" s="31" t="s">
        <v>490</v>
      </c>
      <c r="B213" s="21" t="s">
        <v>556</v>
      </c>
      <c r="C213" s="43" t="s">
        <v>348</v>
      </c>
      <c r="D213" s="43" t="s">
        <v>348</v>
      </c>
      <c r="E213" s="43"/>
      <c r="F213" s="43" t="s">
        <v>759</v>
      </c>
      <c r="G213" s="11">
        <f>G207</f>
        <v>3484.8</v>
      </c>
    </row>
    <row r="214" spans="1:7" ht="78.75">
      <c r="A214" s="64" t="s">
        <v>239</v>
      </c>
      <c r="B214" s="148" t="s">
        <v>240</v>
      </c>
      <c r="C214" s="8"/>
      <c r="D214" s="148"/>
      <c r="E214" s="148"/>
      <c r="F214" s="148"/>
      <c r="G214" s="68">
        <f>G217</f>
        <v>250</v>
      </c>
    </row>
    <row r="215" spans="1:7" ht="15.75">
      <c r="A215" s="48" t="s">
        <v>201</v>
      </c>
      <c r="B215" s="6" t="s">
        <v>240</v>
      </c>
      <c r="C215" s="43" t="s">
        <v>202</v>
      </c>
      <c r="D215" s="6"/>
      <c r="E215" s="6"/>
      <c r="F215" s="6"/>
      <c r="G215" s="11">
        <f>G216</f>
        <v>250</v>
      </c>
    </row>
    <row r="216" spans="1:7" ht="31.5">
      <c r="A216" s="79" t="s">
        <v>223</v>
      </c>
      <c r="B216" s="78" t="s">
        <v>240</v>
      </c>
      <c r="C216" s="43" t="s">
        <v>202</v>
      </c>
      <c r="D216" s="78">
        <v>13</v>
      </c>
      <c r="E216" s="78"/>
      <c r="F216" s="78"/>
      <c r="G216" s="11">
        <f>G217</f>
        <v>250</v>
      </c>
    </row>
    <row r="217" spans="1:7" ht="47.25">
      <c r="A217" s="31" t="s">
        <v>241</v>
      </c>
      <c r="B217" s="78" t="s">
        <v>242</v>
      </c>
      <c r="C217" s="43" t="s">
        <v>202</v>
      </c>
      <c r="D217" s="43" t="s">
        <v>224</v>
      </c>
      <c r="E217" s="43"/>
      <c r="F217" s="43"/>
      <c r="G217" s="11">
        <f>G218</f>
        <v>250</v>
      </c>
    </row>
    <row r="218" spans="1:7" ht="47.25">
      <c r="A218" s="31" t="s">
        <v>215</v>
      </c>
      <c r="B218" s="78" t="s">
        <v>242</v>
      </c>
      <c r="C218" s="43" t="s">
        <v>202</v>
      </c>
      <c r="D218" s="43" t="s">
        <v>224</v>
      </c>
      <c r="E218" s="43" t="s">
        <v>229</v>
      </c>
      <c r="F218" s="43"/>
      <c r="G218" s="11">
        <f>G219</f>
        <v>250</v>
      </c>
    </row>
    <row r="219" spans="1:7" ht="78.75">
      <c r="A219" s="31" t="s">
        <v>268</v>
      </c>
      <c r="B219" s="78" t="s">
        <v>242</v>
      </c>
      <c r="C219" s="43" t="s">
        <v>202</v>
      </c>
      <c r="D219" s="43" t="s">
        <v>224</v>
      </c>
      <c r="E219" s="43" t="s">
        <v>244</v>
      </c>
      <c r="F219" s="43"/>
      <c r="G219" s="11">
        <f>'Прил.№5 ведомств.'!G60</f>
        <v>250</v>
      </c>
    </row>
    <row r="220" spans="1:7" ht="31.5">
      <c r="A220" s="31" t="s">
        <v>232</v>
      </c>
      <c r="B220" s="78" t="s">
        <v>240</v>
      </c>
      <c r="C220" s="43" t="s">
        <v>202</v>
      </c>
      <c r="D220" s="43" t="s">
        <v>224</v>
      </c>
      <c r="E220" s="43"/>
      <c r="F220" s="43" t="s">
        <v>764</v>
      </c>
      <c r="G220" s="11">
        <f>G214</f>
        <v>250</v>
      </c>
    </row>
    <row r="221" spans="1:7" ht="73.5" customHeight="1">
      <c r="A221" s="44" t="s">
        <v>245</v>
      </c>
      <c r="B221" s="148" t="s">
        <v>246</v>
      </c>
      <c r="C221" s="8"/>
      <c r="D221" s="8"/>
      <c r="E221" s="8"/>
      <c r="F221" s="8"/>
      <c r="G221" s="68">
        <f>G222</f>
        <v>654</v>
      </c>
    </row>
    <row r="222" spans="1:7" ht="15.75">
      <c r="A222" s="48" t="s">
        <v>201</v>
      </c>
      <c r="B222" s="6" t="s">
        <v>246</v>
      </c>
      <c r="C222" s="43" t="s">
        <v>202</v>
      </c>
      <c r="D222" s="6"/>
      <c r="E222" s="6"/>
      <c r="F222" s="43"/>
      <c r="G222" s="11">
        <f>G223</f>
        <v>654</v>
      </c>
    </row>
    <row r="223" spans="1:7" ht="31.5">
      <c r="A223" s="79" t="s">
        <v>223</v>
      </c>
      <c r="B223" s="78" t="s">
        <v>246</v>
      </c>
      <c r="C223" s="43" t="s">
        <v>202</v>
      </c>
      <c r="D223" s="78">
        <v>13</v>
      </c>
      <c r="E223" s="78"/>
      <c r="F223" s="43"/>
      <c r="G223" s="11">
        <f>G224+G227+G232+G235</f>
        <v>654</v>
      </c>
    </row>
    <row r="224" spans="1:7" ht="31.5">
      <c r="A224" s="31" t="s">
        <v>247</v>
      </c>
      <c r="B224" s="43" t="s">
        <v>248</v>
      </c>
      <c r="C224" s="43" t="s">
        <v>202</v>
      </c>
      <c r="D224" s="43" t="s">
        <v>224</v>
      </c>
      <c r="E224" s="43"/>
      <c r="F224" s="43"/>
      <c r="G224" s="11">
        <f>G225</f>
        <v>428.1</v>
      </c>
    </row>
    <row r="225" spans="1:9" ht="47.25">
      <c r="A225" s="31" t="s">
        <v>215</v>
      </c>
      <c r="B225" s="43" t="s">
        <v>248</v>
      </c>
      <c r="C225" s="43" t="s">
        <v>202</v>
      </c>
      <c r="D225" s="43" t="s">
        <v>224</v>
      </c>
      <c r="E225" s="43" t="s">
        <v>216</v>
      </c>
      <c r="F225" s="43"/>
      <c r="G225" s="11">
        <f>G226</f>
        <v>428.1</v>
      </c>
    </row>
    <row r="226" spans="1:9" ht="47.25">
      <c r="A226" s="31" t="s">
        <v>217</v>
      </c>
      <c r="B226" s="43" t="s">
        <v>248</v>
      </c>
      <c r="C226" s="43" t="s">
        <v>202</v>
      </c>
      <c r="D226" s="43" t="s">
        <v>224</v>
      </c>
      <c r="E226" s="43" t="s">
        <v>218</v>
      </c>
      <c r="F226" s="43"/>
      <c r="G226" s="11">
        <f>'Прил.№5 ведомств.'!G64</f>
        <v>428.1</v>
      </c>
    </row>
    <row r="227" spans="1:9" ht="78.75">
      <c r="A227" s="123" t="s">
        <v>249</v>
      </c>
      <c r="B227" s="43" t="s">
        <v>250</v>
      </c>
      <c r="C227" s="43" t="s">
        <v>202</v>
      </c>
      <c r="D227" s="43" t="s">
        <v>224</v>
      </c>
      <c r="E227" s="43"/>
      <c r="F227" s="43"/>
      <c r="G227" s="11">
        <f>G228+G230</f>
        <v>224.89999999999998</v>
      </c>
    </row>
    <row r="228" spans="1:9" ht="110.25">
      <c r="A228" s="31" t="s">
        <v>211</v>
      </c>
      <c r="B228" s="43" t="s">
        <v>250</v>
      </c>
      <c r="C228" s="43" t="s">
        <v>202</v>
      </c>
      <c r="D228" s="43" t="s">
        <v>224</v>
      </c>
      <c r="E228" s="43" t="s">
        <v>212</v>
      </c>
      <c r="F228" s="43"/>
      <c r="G228" s="11">
        <f>G229</f>
        <v>159.69999999999999</v>
      </c>
    </row>
    <row r="229" spans="1:9" ht="47.25">
      <c r="A229" s="31" t="s">
        <v>213</v>
      </c>
      <c r="B229" s="43" t="s">
        <v>250</v>
      </c>
      <c r="C229" s="43" t="s">
        <v>202</v>
      </c>
      <c r="D229" s="43" t="s">
        <v>224</v>
      </c>
      <c r="E229" s="43" t="s">
        <v>214</v>
      </c>
      <c r="F229" s="43"/>
      <c r="G229" s="11">
        <f>'Прил.№5 ведомств.'!G67</f>
        <v>159.69999999999999</v>
      </c>
    </row>
    <row r="230" spans="1:9" ht="47.25">
      <c r="A230" s="31" t="s">
        <v>215</v>
      </c>
      <c r="B230" s="43" t="s">
        <v>250</v>
      </c>
      <c r="C230" s="43" t="s">
        <v>202</v>
      </c>
      <c r="D230" s="43" t="s">
        <v>224</v>
      </c>
      <c r="E230" s="43" t="s">
        <v>216</v>
      </c>
      <c r="F230" s="43"/>
      <c r="G230" s="11">
        <f>G231</f>
        <v>65.2</v>
      </c>
    </row>
    <row r="231" spans="1:9" ht="47.25">
      <c r="A231" s="31" t="s">
        <v>217</v>
      </c>
      <c r="B231" s="43" t="s">
        <v>250</v>
      </c>
      <c r="C231" s="43" t="s">
        <v>202</v>
      </c>
      <c r="D231" s="43" t="s">
        <v>224</v>
      </c>
      <c r="E231" s="43" t="s">
        <v>218</v>
      </c>
      <c r="F231" s="43"/>
      <c r="G231" s="11">
        <f>'Прил.№5 ведомств.'!G69</f>
        <v>65.2</v>
      </c>
    </row>
    <row r="232" spans="1:9" ht="63">
      <c r="A232" s="33" t="s">
        <v>843</v>
      </c>
      <c r="B232" s="43" t="s">
        <v>844</v>
      </c>
      <c r="C232" s="43" t="s">
        <v>202</v>
      </c>
      <c r="D232" s="43" t="s">
        <v>224</v>
      </c>
      <c r="E232" s="43"/>
      <c r="F232" s="43"/>
      <c r="G232" s="11">
        <f>G233</f>
        <v>0.5</v>
      </c>
    </row>
    <row r="233" spans="1:9" ht="47.25">
      <c r="A233" s="26" t="s">
        <v>215</v>
      </c>
      <c r="B233" s="43" t="s">
        <v>844</v>
      </c>
      <c r="C233" s="43" t="s">
        <v>202</v>
      </c>
      <c r="D233" s="43" t="s">
        <v>224</v>
      </c>
      <c r="E233" s="43" t="s">
        <v>216</v>
      </c>
      <c r="F233" s="43"/>
      <c r="G233" s="11">
        <f>G234</f>
        <v>0.5</v>
      </c>
    </row>
    <row r="234" spans="1:9" ht="47.25">
      <c r="A234" s="26" t="s">
        <v>217</v>
      </c>
      <c r="B234" s="43" t="s">
        <v>844</v>
      </c>
      <c r="C234" s="43" t="s">
        <v>202</v>
      </c>
      <c r="D234" s="43" t="s">
        <v>224</v>
      </c>
      <c r="E234" s="43" t="s">
        <v>218</v>
      </c>
      <c r="F234" s="43"/>
      <c r="G234" s="11">
        <f>'Прил.№5 ведомств.'!G916</f>
        <v>0.5</v>
      </c>
      <c r="I234" s="134" t="s">
        <v>819</v>
      </c>
    </row>
    <row r="235" spans="1:9" ht="63">
      <c r="A235" s="35" t="s">
        <v>275</v>
      </c>
      <c r="B235" s="43" t="s">
        <v>818</v>
      </c>
      <c r="C235" s="43" t="s">
        <v>202</v>
      </c>
      <c r="D235" s="43" t="s">
        <v>224</v>
      </c>
      <c r="E235" s="43"/>
      <c r="F235" s="43"/>
      <c r="G235" s="11">
        <f>G236</f>
        <v>0.5</v>
      </c>
    </row>
    <row r="236" spans="1:9" ht="47.25">
      <c r="A236" s="26" t="s">
        <v>215</v>
      </c>
      <c r="B236" s="43" t="s">
        <v>818</v>
      </c>
      <c r="C236" s="43" t="s">
        <v>202</v>
      </c>
      <c r="D236" s="43" t="s">
        <v>224</v>
      </c>
      <c r="E236" s="43" t="s">
        <v>216</v>
      </c>
      <c r="F236" s="43"/>
      <c r="G236" s="11">
        <f>G237</f>
        <v>0.5</v>
      </c>
    </row>
    <row r="237" spans="1:9" ht="47.25">
      <c r="A237" s="26" t="s">
        <v>217</v>
      </c>
      <c r="B237" s="43" t="s">
        <v>818</v>
      </c>
      <c r="C237" s="43" t="s">
        <v>202</v>
      </c>
      <c r="D237" s="43" t="s">
        <v>224</v>
      </c>
      <c r="E237" s="43" t="s">
        <v>218</v>
      </c>
      <c r="F237" s="43"/>
      <c r="G237" s="11">
        <f>'Прил.№5 ведомств.'!G72</f>
        <v>0.5</v>
      </c>
      <c r="I237" s="134" t="s">
        <v>819</v>
      </c>
    </row>
    <row r="238" spans="1:9" ht="31.5">
      <c r="A238" s="31" t="s">
        <v>232</v>
      </c>
      <c r="B238" s="43" t="s">
        <v>246</v>
      </c>
      <c r="C238" s="43" t="s">
        <v>202</v>
      </c>
      <c r="D238" s="43" t="s">
        <v>224</v>
      </c>
      <c r="E238" s="43"/>
      <c r="F238" s="43" t="s">
        <v>764</v>
      </c>
      <c r="G238" s="11">
        <f>G221</f>
        <v>654</v>
      </c>
    </row>
    <row r="239" spans="1:9" ht="94.5">
      <c r="A239" s="44" t="s">
        <v>337</v>
      </c>
      <c r="B239" s="148" t="s">
        <v>338</v>
      </c>
      <c r="C239" s="43"/>
      <c r="D239" s="43"/>
      <c r="E239" s="43"/>
      <c r="F239" s="43"/>
      <c r="G239" s="68">
        <f>G240</f>
        <v>10</v>
      </c>
    </row>
    <row r="240" spans="1:9" ht="15.75">
      <c r="A240" s="31" t="s">
        <v>327</v>
      </c>
      <c r="B240" s="6" t="s">
        <v>338</v>
      </c>
      <c r="C240" s="43" t="s">
        <v>328</v>
      </c>
      <c r="D240" s="43"/>
      <c r="E240" s="43"/>
      <c r="F240" s="43"/>
      <c r="G240" s="11">
        <f>G241</f>
        <v>10</v>
      </c>
    </row>
    <row r="241" spans="1:7" ht="22.5" customHeight="1">
      <c r="A241" s="31" t="s">
        <v>336</v>
      </c>
      <c r="B241" s="6" t="s">
        <v>338</v>
      </c>
      <c r="C241" s="43" t="s">
        <v>328</v>
      </c>
      <c r="D241" s="43" t="s">
        <v>299</v>
      </c>
      <c r="E241" s="43"/>
      <c r="F241" s="43"/>
      <c r="G241" s="11">
        <f>G242</f>
        <v>10</v>
      </c>
    </row>
    <row r="242" spans="1:7" ht="47.25">
      <c r="A242" s="31" t="s">
        <v>241</v>
      </c>
      <c r="B242" s="78" t="s">
        <v>339</v>
      </c>
      <c r="C242" s="43" t="s">
        <v>328</v>
      </c>
      <c r="D242" s="43" t="s">
        <v>299</v>
      </c>
      <c r="E242" s="43"/>
      <c r="F242" s="43"/>
      <c r="G242" s="11">
        <f>G243</f>
        <v>10</v>
      </c>
    </row>
    <row r="243" spans="1:7" ht="38.25" customHeight="1">
      <c r="A243" s="31" t="s">
        <v>332</v>
      </c>
      <c r="B243" s="78" t="s">
        <v>339</v>
      </c>
      <c r="C243" s="43" t="s">
        <v>328</v>
      </c>
      <c r="D243" s="43" t="s">
        <v>299</v>
      </c>
      <c r="E243" s="43" t="s">
        <v>333</v>
      </c>
      <c r="F243" s="43"/>
      <c r="G243" s="11">
        <f>G244</f>
        <v>10</v>
      </c>
    </row>
    <row r="244" spans="1:7" ht="47.25">
      <c r="A244" s="31" t="s">
        <v>334</v>
      </c>
      <c r="B244" s="78" t="s">
        <v>339</v>
      </c>
      <c r="C244" s="43" t="s">
        <v>328</v>
      </c>
      <c r="D244" s="43" t="s">
        <v>299</v>
      </c>
      <c r="E244" s="43" t="s">
        <v>335</v>
      </c>
      <c r="F244" s="43"/>
      <c r="G244" s="11">
        <f>'Прил.№5 ведомств.'!G199</f>
        <v>10</v>
      </c>
    </row>
    <row r="245" spans="1:7" ht="31.5">
      <c r="A245" s="48" t="s">
        <v>232</v>
      </c>
      <c r="B245" s="78" t="s">
        <v>338</v>
      </c>
      <c r="C245" s="43" t="s">
        <v>328</v>
      </c>
      <c r="D245" s="43" t="s">
        <v>299</v>
      </c>
      <c r="E245" s="43"/>
      <c r="F245" s="43" t="s">
        <v>764</v>
      </c>
      <c r="G245" s="11">
        <f>G239</f>
        <v>10</v>
      </c>
    </row>
    <row r="246" spans="1:7" ht="141.75">
      <c r="A246" s="44" t="s">
        <v>689</v>
      </c>
      <c r="B246" s="148" t="s">
        <v>252</v>
      </c>
      <c r="C246" s="8"/>
      <c r="D246" s="8"/>
      <c r="E246" s="8"/>
      <c r="F246" s="8"/>
      <c r="G246" s="68">
        <f>G247+G254+G261</f>
        <v>80</v>
      </c>
    </row>
    <row r="247" spans="1:7" ht="110.25">
      <c r="A247" s="44" t="s">
        <v>253</v>
      </c>
      <c r="B247" s="148" t="s">
        <v>254</v>
      </c>
      <c r="C247" s="8"/>
      <c r="D247" s="8"/>
      <c r="E247" s="8"/>
      <c r="F247" s="8"/>
      <c r="G247" s="68">
        <f>G248</f>
        <v>15</v>
      </c>
    </row>
    <row r="248" spans="1:7" ht="15.75">
      <c r="A248" s="48" t="s">
        <v>201</v>
      </c>
      <c r="B248" s="6" t="s">
        <v>254</v>
      </c>
      <c r="C248" s="43" t="s">
        <v>202</v>
      </c>
      <c r="D248" s="43"/>
      <c r="E248" s="43"/>
      <c r="F248" s="43"/>
      <c r="G248" s="11">
        <f>G249</f>
        <v>15</v>
      </c>
    </row>
    <row r="249" spans="1:7" ht="33.75" customHeight="1">
      <c r="A249" s="79" t="s">
        <v>223</v>
      </c>
      <c r="B249" s="6" t="s">
        <v>254</v>
      </c>
      <c r="C249" s="43" t="s">
        <v>202</v>
      </c>
      <c r="D249" s="43" t="s">
        <v>224</v>
      </c>
      <c r="E249" s="43"/>
      <c r="F249" s="43"/>
      <c r="G249" s="11">
        <f>G250</f>
        <v>15</v>
      </c>
    </row>
    <row r="250" spans="1:7" ht="47.25">
      <c r="A250" s="123" t="s">
        <v>255</v>
      </c>
      <c r="B250" s="6" t="s">
        <v>256</v>
      </c>
      <c r="C250" s="43" t="s">
        <v>202</v>
      </c>
      <c r="D250" s="43" t="s">
        <v>224</v>
      </c>
      <c r="E250" s="43"/>
      <c r="F250" s="43"/>
      <c r="G250" s="11">
        <f>G251</f>
        <v>15</v>
      </c>
    </row>
    <row r="251" spans="1:7" ht="47.25">
      <c r="A251" s="31" t="s">
        <v>215</v>
      </c>
      <c r="B251" s="6" t="s">
        <v>256</v>
      </c>
      <c r="C251" s="43" t="s">
        <v>202</v>
      </c>
      <c r="D251" s="43" t="s">
        <v>224</v>
      </c>
      <c r="E251" s="43" t="s">
        <v>216</v>
      </c>
      <c r="F251" s="43"/>
      <c r="G251" s="11">
        <f>G252</f>
        <v>15</v>
      </c>
    </row>
    <row r="252" spans="1:7" ht="47.25">
      <c r="A252" s="31" t="s">
        <v>217</v>
      </c>
      <c r="B252" s="6" t="s">
        <v>256</v>
      </c>
      <c r="C252" s="43" t="s">
        <v>202</v>
      </c>
      <c r="D252" s="43" t="s">
        <v>224</v>
      </c>
      <c r="E252" s="43" t="s">
        <v>218</v>
      </c>
      <c r="F252" s="43"/>
      <c r="G252" s="11">
        <f>'Прил.№5 ведомств.'!G77</f>
        <v>15</v>
      </c>
    </row>
    <row r="253" spans="1:7" ht="31.5">
      <c r="A253" s="31" t="s">
        <v>232</v>
      </c>
      <c r="B253" s="6" t="s">
        <v>254</v>
      </c>
      <c r="C253" s="43" t="s">
        <v>202</v>
      </c>
      <c r="D253" s="43" t="s">
        <v>224</v>
      </c>
      <c r="E253" s="43"/>
      <c r="F253" s="43" t="s">
        <v>764</v>
      </c>
      <c r="G253" s="7">
        <f>G247</f>
        <v>15</v>
      </c>
    </row>
    <row r="254" spans="1:7" ht="94.5">
      <c r="A254" s="44" t="s">
        <v>257</v>
      </c>
      <c r="B254" s="148" t="s">
        <v>258</v>
      </c>
      <c r="C254" s="8"/>
      <c r="D254" s="8"/>
      <c r="E254" s="8"/>
      <c r="F254" s="8"/>
      <c r="G254" s="68">
        <f>G255</f>
        <v>50</v>
      </c>
    </row>
    <row r="255" spans="1:7" ht="15.75">
      <c r="A255" s="48" t="s">
        <v>201</v>
      </c>
      <c r="B255" s="6" t="s">
        <v>258</v>
      </c>
      <c r="C255" s="43" t="s">
        <v>202</v>
      </c>
      <c r="D255" s="43"/>
      <c r="E255" s="43"/>
      <c r="F255" s="43"/>
      <c r="G255" s="7">
        <f>G256</f>
        <v>50</v>
      </c>
    </row>
    <row r="256" spans="1:7" ht="31.5">
      <c r="A256" s="79" t="s">
        <v>223</v>
      </c>
      <c r="B256" s="6" t="s">
        <v>258</v>
      </c>
      <c r="C256" s="43" t="s">
        <v>202</v>
      </c>
      <c r="D256" s="43" t="s">
        <v>224</v>
      </c>
      <c r="E256" s="43"/>
      <c r="F256" s="43"/>
      <c r="G256" s="7">
        <f>G257</f>
        <v>50</v>
      </c>
    </row>
    <row r="257" spans="1:7" ht="31.5">
      <c r="A257" s="48" t="s">
        <v>259</v>
      </c>
      <c r="B257" s="6" t="s">
        <v>260</v>
      </c>
      <c r="C257" s="10" t="s">
        <v>202</v>
      </c>
      <c r="D257" s="10" t="s">
        <v>224</v>
      </c>
      <c r="E257" s="10"/>
      <c r="F257" s="27"/>
      <c r="G257" s="27">
        <f>G258</f>
        <v>50</v>
      </c>
    </row>
    <row r="258" spans="1:7" ht="47.25">
      <c r="A258" s="26" t="s">
        <v>215</v>
      </c>
      <c r="B258" s="6" t="s">
        <v>260</v>
      </c>
      <c r="C258" s="10" t="s">
        <v>202</v>
      </c>
      <c r="D258" s="10" t="s">
        <v>224</v>
      </c>
      <c r="E258" s="10" t="s">
        <v>216</v>
      </c>
      <c r="F258" s="27"/>
      <c r="G258" s="27">
        <f>G259</f>
        <v>50</v>
      </c>
    </row>
    <row r="259" spans="1:7" ht="47.25">
      <c r="A259" s="26" t="s">
        <v>217</v>
      </c>
      <c r="B259" s="6" t="s">
        <v>260</v>
      </c>
      <c r="C259" s="10" t="s">
        <v>202</v>
      </c>
      <c r="D259" s="10" t="s">
        <v>224</v>
      </c>
      <c r="E259" s="10" t="s">
        <v>218</v>
      </c>
      <c r="F259" s="27"/>
      <c r="G259" s="27">
        <f>'Прил.№5 ведомств.'!G81</f>
        <v>50</v>
      </c>
    </row>
    <row r="260" spans="1:7" ht="31.5">
      <c r="A260" s="31" t="s">
        <v>232</v>
      </c>
      <c r="B260" s="6" t="s">
        <v>258</v>
      </c>
      <c r="C260" s="43" t="s">
        <v>202</v>
      </c>
      <c r="D260" s="43" t="s">
        <v>224</v>
      </c>
      <c r="E260" s="43"/>
      <c r="F260" s="43" t="s">
        <v>764</v>
      </c>
      <c r="G260" s="7">
        <f>G254</f>
        <v>50</v>
      </c>
    </row>
    <row r="261" spans="1:7" ht="63">
      <c r="A261" s="24" t="s">
        <v>261</v>
      </c>
      <c r="B261" s="148" t="s">
        <v>262</v>
      </c>
      <c r="C261" s="8"/>
      <c r="D261" s="8"/>
      <c r="E261" s="8"/>
      <c r="F261" s="8"/>
      <c r="G261" s="68">
        <f>G262</f>
        <v>15</v>
      </c>
    </row>
    <row r="262" spans="1:7" ht="15.75">
      <c r="A262" s="48" t="s">
        <v>201</v>
      </c>
      <c r="B262" s="6" t="s">
        <v>262</v>
      </c>
      <c r="C262" s="43" t="s">
        <v>202</v>
      </c>
      <c r="D262" s="43"/>
      <c r="E262" s="43"/>
      <c r="F262" s="43"/>
      <c r="G262" s="11">
        <f>G263</f>
        <v>15</v>
      </c>
    </row>
    <row r="263" spans="1:7" ht="31.5">
      <c r="A263" s="79" t="s">
        <v>223</v>
      </c>
      <c r="B263" s="6" t="s">
        <v>262</v>
      </c>
      <c r="C263" s="43" t="s">
        <v>202</v>
      </c>
      <c r="D263" s="43" t="s">
        <v>224</v>
      </c>
      <c r="E263" s="43"/>
      <c r="F263" s="43"/>
      <c r="G263" s="11">
        <f>G264</f>
        <v>15</v>
      </c>
    </row>
    <row r="264" spans="1:7" ht="32.25" customHeight="1">
      <c r="A264" s="48" t="s">
        <v>263</v>
      </c>
      <c r="B264" s="6" t="s">
        <v>264</v>
      </c>
      <c r="C264" s="43" t="s">
        <v>202</v>
      </c>
      <c r="D264" s="43" t="s">
        <v>224</v>
      </c>
      <c r="E264" s="43"/>
      <c r="F264" s="43"/>
      <c r="G264" s="11">
        <f>G265</f>
        <v>15</v>
      </c>
    </row>
    <row r="265" spans="1:7" ht="47.25">
      <c r="A265" s="31" t="s">
        <v>215</v>
      </c>
      <c r="B265" s="6" t="s">
        <v>264</v>
      </c>
      <c r="C265" s="43" t="s">
        <v>202</v>
      </c>
      <c r="D265" s="43" t="s">
        <v>224</v>
      </c>
      <c r="E265" s="43" t="s">
        <v>216</v>
      </c>
      <c r="F265" s="43"/>
      <c r="G265" s="11">
        <f>G266</f>
        <v>15</v>
      </c>
    </row>
    <row r="266" spans="1:7" ht="47.25">
      <c r="A266" s="31" t="s">
        <v>217</v>
      </c>
      <c r="B266" s="6" t="s">
        <v>264</v>
      </c>
      <c r="C266" s="43" t="s">
        <v>202</v>
      </c>
      <c r="D266" s="43" t="s">
        <v>224</v>
      </c>
      <c r="E266" s="43" t="s">
        <v>218</v>
      </c>
      <c r="F266" s="43"/>
      <c r="G266" s="11">
        <f>'Прил.№5 ведомств.'!G85</f>
        <v>15</v>
      </c>
    </row>
    <row r="267" spans="1:7" ht="31.5">
      <c r="A267" s="31" t="s">
        <v>232</v>
      </c>
      <c r="B267" s="6" t="s">
        <v>262</v>
      </c>
      <c r="C267" s="43" t="s">
        <v>202</v>
      </c>
      <c r="D267" s="43" t="s">
        <v>224</v>
      </c>
      <c r="E267" s="43"/>
      <c r="F267" s="43" t="s">
        <v>764</v>
      </c>
      <c r="G267" s="11">
        <f>G261</f>
        <v>15</v>
      </c>
    </row>
    <row r="268" spans="1:7" ht="69" customHeight="1">
      <c r="A268" s="44" t="s">
        <v>568</v>
      </c>
      <c r="B268" s="3" t="s">
        <v>569</v>
      </c>
      <c r="C268" s="80"/>
      <c r="D268" s="80"/>
      <c r="E268" s="80"/>
      <c r="F268" s="80"/>
      <c r="G268" s="4">
        <f>G270+G291+G314</f>
        <v>36604.300000000003</v>
      </c>
    </row>
    <row r="269" spans="1:7" ht="94.5">
      <c r="A269" s="44" t="s">
        <v>765</v>
      </c>
      <c r="B269" s="3" t="s">
        <v>571</v>
      </c>
      <c r="C269" s="81"/>
      <c r="D269" s="81"/>
      <c r="E269" s="81"/>
      <c r="F269" s="81"/>
      <c r="G269" s="68">
        <f>G270</f>
        <v>11289.9</v>
      </c>
    </row>
    <row r="270" spans="1:7" ht="15.75">
      <c r="A270" s="31" t="s">
        <v>347</v>
      </c>
      <c r="B270" s="43" t="s">
        <v>571</v>
      </c>
      <c r="C270" s="43" t="s">
        <v>348</v>
      </c>
      <c r="D270" s="80"/>
      <c r="E270" s="80"/>
      <c r="F270" s="80"/>
      <c r="G270" s="11">
        <f>G271</f>
        <v>11289.9</v>
      </c>
    </row>
    <row r="271" spans="1:7" ht="15.75">
      <c r="A271" s="31" t="s">
        <v>349</v>
      </c>
      <c r="B271" s="43" t="s">
        <v>571</v>
      </c>
      <c r="C271" s="43" t="s">
        <v>348</v>
      </c>
      <c r="D271" s="43" t="s">
        <v>299</v>
      </c>
      <c r="E271" s="80"/>
      <c r="F271" s="80"/>
      <c r="G271" s="11">
        <f>G272+G287</f>
        <v>11289.9</v>
      </c>
    </row>
    <row r="272" spans="1:7" ht="63">
      <c r="A272" s="31" t="s">
        <v>354</v>
      </c>
      <c r="B272" s="43" t="s">
        <v>572</v>
      </c>
      <c r="C272" s="43" t="s">
        <v>348</v>
      </c>
      <c r="D272" s="43" t="s">
        <v>299</v>
      </c>
      <c r="E272" s="80"/>
      <c r="F272" s="80"/>
      <c r="G272" s="11">
        <f>G273</f>
        <v>11253.9</v>
      </c>
    </row>
    <row r="273" spans="1:7" ht="63">
      <c r="A273" s="31" t="s">
        <v>356</v>
      </c>
      <c r="B273" s="43" t="s">
        <v>572</v>
      </c>
      <c r="C273" s="43" t="s">
        <v>348</v>
      </c>
      <c r="D273" s="43" t="s">
        <v>299</v>
      </c>
      <c r="E273" s="43" t="s">
        <v>357</v>
      </c>
      <c r="F273" s="80"/>
      <c r="G273" s="11">
        <f>G274</f>
        <v>11253.9</v>
      </c>
    </row>
    <row r="274" spans="1:7" ht="15.75">
      <c r="A274" s="31" t="s">
        <v>358</v>
      </c>
      <c r="B274" s="43" t="s">
        <v>572</v>
      </c>
      <c r="C274" s="43" t="s">
        <v>348</v>
      </c>
      <c r="D274" s="43" t="s">
        <v>299</v>
      </c>
      <c r="E274" s="43" t="s">
        <v>359</v>
      </c>
      <c r="F274" s="80"/>
      <c r="G274" s="11">
        <f>'Прил.№5 ведомств.'!G665</f>
        <v>11253.9</v>
      </c>
    </row>
    <row r="275" spans="1:7" ht="78.75" hidden="1" customHeight="1">
      <c r="A275" s="31" t="s">
        <v>698</v>
      </c>
      <c r="B275" s="43" t="s">
        <v>766</v>
      </c>
      <c r="C275" s="43" t="s">
        <v>348</v>
      </c>
      <c r="D275" s="43" t="s">
        <v>299</v>
      </c>
      <c r="E275" s="43"/>
      <c r="F275" s="80"/>
      <c r="G275" s="11">
        <f>G276</f>
        <v>0</v>
      </c>
    </row>
    <row r="276" spans="1:7" ht="63" hidden="1">
      <c r="A276" s="31" t="s">
        <v>356</v>
      </c>
      <c r="B276" s="43" t="s">
        <v>766</v>
      </c>
      <c r="C276" s="43" t="s">
        <v>348</v>
      </c>
      <c r="D276" s="43" t="s">
        <v>299</v>
      </c>
      <c r="E276" s="43" t="s">
        <v>357</v>
      </c>
      <c r="F276" s="80"/>
      <c r="G276" s="11">
        <f>G277</f>
        <v>0</v>
      </c>
    </row>
    <row r="277" spans="1:7" ht="15.75" hidden="1">
      <c r="A277" s="31" t="s">
        <v>358</v>
      </c>
      <c r="B277" s="43" t="s">
        <v>766</v>
      </c>
      <c r="C277" s="43" t="s">
        <v>348</v>
      </c>
      <c r="D277" s="43" t="s">
        <v>299</v>
      </c>
      <c r="E277" s="43" t="s">
        <v>359</v>
      </c>
      <c r="F277" s="80"/>
      <c r="G277" s="11">
        <f>G278</f>
        <v>0</v>
      </c>
    </row>
    <row r="278" spans="1:7" ht="47.25" hidden="1">
      <c r="A278" s="49" t="s">
        <v>567</v>
      </c>
      <c r="B278" s="43" t="s">
        <v>766</v>
      </c>
      <c r="C278" s="43" t="s">
        <v>348</v>
      </c>
      <c r="D278" s="43" t="s">
        <v>299</v>
      </c>
      <c r="E278" s="43"/>
      <c r="F278" s="2">
        <v>907</v>
      </c>
      <c r="G278" s="11">
        <f>1500-1500</f>
        <v>0</v>
      </c>
    </row>
    <row r="279" spans="1:7" ht="47.25" hidden="1">
      <c r="A279" s="31" t="s">
        <v>362</v>
      </c>
      <c r="B279" s="43" t="s">
        <v>767</v>
      </c>
      <c r="C279" s="43" t="s">
        <v>348</v>
      </c>
      <c r="D279" s="43" t="s">
        <v>299</v>
      </c>
      <c r="E279" s="43"/>
      <c r="F279" s="80"/>
      <c r="G279" s="11">
        <f>G280</f>
        <v>0</v>
      </c>
    </row>
    <row r="280" spans="1:7" ht="63" hidden="1">
      <c r="A280" s="31" t="s">
        <v>356</v>
      </c>
      <c r="B280" s="43" t="s">
        <v>767</v>
      </c>
      <c r="C280" s="43" t="s">
        <v>348</v>
      </c>
      <c r="D280" s="43" t="s">
        <v>299</v>
      </c>
      <c r="E280" s="43" t="s">
        <v>357</v>
      </c>
      <c r="F280" s="80"/>
      <c r="G280" s="11">
        <f>G281</f>
        <v>0</v>
      </c>
    </row>
    <row r="281" spans="1:7" ht="15.75" hidden="1">
      <c r="A281" s="31" t="s">
        <v>358</v>
      </c>
      <c r="B281" s="43" t="s">
        <v>767</v>
      </c>
      <c r="C281" s="43" t="s">
        <v>348</v>
      </c>
      <c r="D281" s="43" t="s">
        <v>299</v>
      </c>
      <c r="E281" s="43" t="s">
        <v>359</v>
      </c>
      <c r="F281" s="80"/>
      <c r="G281" s="11"/>
    </row>
    <row r="282" spans="1:7" ht="47.25" hidden="1">
      <c r="A282" s="49" t="s">
        <v>567</v>
      </c>
      <c r="B282" s="43" t="s">
        <v>767</v>
      </c>
      <c r="C282" s="43" t="s">
        <v>348</v>
      </c>
      <c r="D282" s="43" t="s">
        <v>299</v>
      </c>
      <c r="E282" s="43"/>
      <c r="F282" s="2">
        <v>907</v>
      </c>
      <c r="G282" s="11">
        <v>0</v>
      </c>
    </row>
    <row r="283" spans="1:7" ht="31.5" hidden="1">
      <c r="A283" s="31" t="s">
        <v>364</v>
      </c>
      <c r="B283" s="43" t="s">
        <v>768</v>
      </c>
      <c r="C283" s="43" t="s">
        <v>348</v>
      </c>
      <c r="D283" s="43" t="s">
        <v>299</v>
      </c>
      <c r="E283" s="43"/>
      <c r="F283" s="80"/>
      <c r="G283" s="11">
        <f>G284</f>
        <v>0</v>
      </c>
    </row>
    <row r="284" spans="1:7" ht="63" hidden="1">
      <c r="A284" s="31" t="s">
        <v>356</v>
      </c>
      <c r="B284" s="43" t="s">
        <v>768</v>
      </c>
      <c r="C284" s="43" t="s">
        <v>348</v>
      </c>
      <c r="D284" s="43" t="s">
        <v>299</v>
      </c>
      <c r="E284" s="43" t="s">
        <v>357</v>
      </c>
      <c r="F284" s="80"/>
      <c r="G284" s="11">
        <f>G285</f>
        <v>0</v>
      </c>
    </row>
    <row r="285" spans="1:7" ht="15.75" hidden="1">
      <c r="A285" s="31" t="s">
        <v>358</v>
      </c>
      <c r="B285" s="43" t="s">
        <v>768</v>
      </c>
      <c r="C285" s="43" t="s">
        <v>348</v>
      </c>
      <c r="D285" s="43" t="s">
        <v>299</v>
      </c>
      <c r="E285" s="43" t="s">
        <v>359</v>
      </c>
      <c r="F285" s="80"/>
      <c r="G285" s="11"/>
    </row>
    <row r="286" spans="1:7" ht="47.25" hidden="1">
      <c r="A286" s="49" t="s">
        <v>567</v>
      </c>
      <c r="B286" s="43" t="s">
        <v>768</v>
      </c>
      <c r="C286" s="43" t="s">
        <v>348</v>
      </c>
      <c r="D286" s="43" t="s">
        <v>299</v>
      </c>
      <c r="E286" s="43"/>
      <c r="F286" s="2">
        <v>907</v>
      </c>
      <c r="G286" s="11">
        <v>0</v>
      </c>
    </row>
    <row r="287" spans="1:7" ht="47.25">
      <c r="A287" s="31" t="s">
        <v>366</v>
      </c>
      <c r="B287" s="43" t="s">
        <v>575</v>
      </c>
      <c r="C287" s="43" t="s">
        <v>348</v>
      </c>
      <c r="D287" s="43" t="s">
        <v>299</v>
      </c>
      <c r="E287" s="43"/>
      <c r="F287" s="80"/>
      <c r="G287" s="11">
        <f>G288</f>
        <v>36</v>
      </c>
    </row>
    <row r="288" spans="1:7" ht="63">
      <c r="A288" s="31" t="s">
        <v>356</v>
      </c>
      <c r="B288" s="43" t="s">
        <v>575</v>
      </c>
      <c r="C288" s="43" t="s">
        <v>348</v>
      </c>
      <c r="D288" s="43" t="s">
        <v>299</v>
      </c>
      <c r="E288" s="43" t="s">
        <v>357</v>
      </c>
      <c r="F288" s="80"/>
      <c r="G288" s="11">
        <f>G289</f>
        <v>36</v>
      </c>
    </row>
    <row r="289" spans="1:7" ht="15.75">
      <c r="A289" s="31" t="s">
        <v>358</v>
      </c>
      <c r="B289" s="43" t="s">
        <v>575</v>
      </c>
      <c r="C289" s="43" t="s">
        <v>348</v>
      </c>
      <c r="D289" s="43" t="s">
        <v>299</v>
      </c>
      <c r="E289" s="43" t="s">
        <v>359</v>
      </c>
      <c r="F289" s="80"/>
      <c r="G289" s="11">
        <f>'Прил.№5 ведомств.'!G674</f>
        <v>36</v>
      </c>
    </row>
    <row r="290" spans="1:7" ht="58.5" customHeight="1">
      <c r="A290" s="82" t="s">
        <v>567</v>
      </c>
      <c r="B290" s="43" t="s">
        <v>571</v>
      </c>
      <c r="C290" s="43" t="s">
        <v>348</v>
      </c>
      <c r="D290" s="43" t="s">
        <v>299</v>
      </c>
      <c r="E290" s="43"/>
      <c r="F290" s="2">
        <v>907</v>
      </c>
      <c r="G290" s="11">
        <f>G269</f>
        <v>11289.9</v>
      </c>
    </row>
    <row r="291" spans="1:7" ht="63">
      <c r="A291" s="64" t="s">
        <v>580</v>
      </c>
      <c r="B291" s="8" t="s">
        <v>581</v>
      </c>
      <c r="C291" s="8"/>
      <c r="D291" s="8"/>
      <c r="E291" s="8"/>
      <c r="F291" s="3"/>
      <c r="G291" s="68">
        <f>G292</f>
        <v>22267.4</v>
      </c>
    </row>
    <row r="292" spans="1:7" ht="15.75">
      <c r="A292" s="31" t="s">
        <v>577</v>
      </c>
      <c r="B292" s="43" t="s">
        <v>581</v>
      </c>
      <c r="C292" s="2">
        <v>11</v>
      </c>
      <c r="D292" s="80"/>
      <c r="E292" s="80"/>
      <c r="F292" s="80"/>
      <c r="G292" s="11">
        <f>G293</f>
        <v>22267.4</v>
      </c>
    </row>
    <row r="293" spans="1:7" ht="20.25" customHeight="1">
      <c r="A293" s="31" t="s">
        <v>579</v>
      </c>
      <c r="B293" s="43" t="s">
        <v>581</v>
      </c>
      <c r="C293" s="43" t="s">
        <v>578</v>
      </c>
      <c r="D293" s="43" t="s">
        <v>202</v>
      </c>
      <c r="E293" s="83"/>
      <c r="F293" s="6"/>
      <c r="G293" s="11">
        <f>G294+G298+G302+G306+G310</f>
        <v>22267.4</v>
      </c>
    </row>
    <row r="294" spans="1:7" ht="47.25">
      <c r="A294" s="31" t="s">
        <v>582</v>
      </c>
      <c r="B294" s="43" t="s">
        <v>583</v>
      </c>
      <c r="C294" s="43" t="s">
        <v>578</v>
      </c>
      <c r="D294" s="43" t="s">
        <v>202</v>
      </c>
      <c r="E294" s="83"/>
      <c r="F294" s="6"/>
      <c r="G294" s="11">
        <f>G295</f>
        <v>22267.4</v>
      </c>
    </row>
    <row r="295" spans="1:7" ht="65.25" customHeight="1">
      <c r="A295" s="31" t="s">
        <v>356</v>
      </c>
      <c r="B295" s="43" t="s">
        <v>583</v>
      </c>
      <c r="C295" s="43" t="s">
        <v>578</v>
      </c>
      <c r="D295" s="43" t="s">
        <v>202</v>
      </c>
      <c r="E295" s="43" t="s">
        <v>357</v>
      </c>
      <c r="F295" s="6"/>
      <c r="G295" s="11">
        <f>G296</f>
        <v>22267.4</v>
      </c>
    </row>
    <row r="296" spans="1:7" ht="15.75">
      <c r="A296" s="31" t="s">
        <v>358</v>
      </c>
      <c r="B296" s="43" t="s">
        <v>583</v>
      </c>
      <c r="C296" s="43" t="s">
        <v>578</v>
      </c>
      <c r="D296" s="43" t="s">
        <v>202</v>
      </c>
      <c r="E296" s="43" t="s">
        <v>359</v>
      </c>
      <c r="F296" s="6"/>
      <c r="G296" s="11">
        <f>'Прил.№5 ведомств.'!G695</f>
        <v>22267.4</v>
      </c>
    </row>
    <row r="297" spans="1:7" ht="47.25">
      <c r="A297" s="49" t="s">
        <v>567</v>
      </c>
      <c r="B297" s="43" t="s">
        <v>581</v>
      </c>
      <c r="C297" s="43" t="s">
        <v>578</v>
      </c>
      <c r="D297" s="43" t="s">
        <v>202</v>
      </c>
      <c r="E297" s="43"/>
      <c r="F297" s="6">
        <v>907</v>
      </c>
      <c r="G297" s="11">
        <f>G291</f>
        <v>22267.4</v>
      </c>
    </row>
    <row r="298" spans="1:7" ht="63" hidden="1">
      <c r="A298" s="31" t="s">
        <v>698</v>
      </c>
      <c r="B298" s="43" t="s">
        <v>769</v>
      </c>
      <c r="C298" s="43" t="s">
        <v>578</v>
      </c>
      <c r="D298" s="43" t="s">
        <v>202</v>
      </c>
      <c r="E298" s="43"/>
      <c r="F298" s="6"/>
      <c r="G298" s="11">
        <f>G299</f>
        <v>0</v>
      </c>
    </row>
    <row r="299" spans="1:7" ht="63" hidden="1">
      <c r="A299" s="31" t="s">
        <v>356</v>
      </c>
      <c r="B299" s="43" t="s">
        <v>769</v>
      </c>
      <c r="C299" s="43" t="s">
        <v>578</v>
      </c>
      <c r="D299" s="43" t="s">
        <v>202</v>
      </c>
      <c r="E299" s="43" t="s">
        <v>357</v>
      </c>
      <c r="F299" s="6"/>
      <c r="G299" s="11">
        <f>G300</f>
        <v>0</v>
      </c>
    </row>
    <row r="300" spans="1:7" ht="15.75" hidden="1">
      <c r="A300" s="31" t="s">
        <v>358</v>
      </c>
      <c r="B300" s="43" t="s">
        <v>769</v>
      </c>
      <c r="C300" s="43" t="s">
        <v>578</v>
      </c>
      <c r="D300" s="43" t="s">
        <v>202</v>
      </c>
      <c r="E300" s="43" t="s">
        <v>359</v>
      </c>
      <c r="F300" s="6"/>
      <c r="G300" s="11">
        <f>G301</f>
        <v>0</v>
      </c>
    </row>
    <row r="301" spans="1:7" ht="47.25" hidden="1">
      <c r="A301" s="82" t="s">
        <v>567</v>
      </c>
      <c r="B301" s="43" t="s">
        <v>769</v>
      </c>
      <c r="C301" s="43" t="s">
        <v>578</v>
      </c>
      <c r="D301" s="43" t="s">
        <v>202</v>
      </c>
      <c r="E301" s="43"/>
      <c r="F301" s="6">
        <v>907</v>
      </c>
      <c r="G301" s="11">
        <f>1500-1500</f>
        <v>0</v>
      </c>
    </row>
    <row r="302" spans="1:7" ht="47.25" hidden="1">
      <c r="A302" s="31" t="s">
        <v>362</v>
      </c>
      <c r="B302" s="43" t="s">
        <v>735</v>
      </c>
      <c r="C302" s="43" t="s">
        <v>578</v>
      </c>
      <c r="D302" s="43" t="s">
        <v>202</v>
      </c>
      <c r="E302" s="43"/>
      <c r="F302" s="6"/>
      <c r="G302" s="11">
        <f>G303</f>
        <v>0</v>
      </c>
    </row>
    <row r="303" spans="1:7" ht="63" hidden="1">
      <c r="A303" s="31" t="s">
        <v>356</v>
      </c>
      <c r="B303" s="43" t="s">
        <v>735</v>
      </c>
      <c r="C303" s="43" t="s">
        <v>578</v>
      </c>
      <c r="D303" s="43" t="s">
        <v>202</v>
      </c>
      <c r="E303" s="43" t="s">
        <v>357</v>
      </c>
      <c r="F303" s="6"/>
      <c r="G303" s="11">
        <f>G304</f>
        <v>0</v>
      </c>
    </row>
    <row r="304" spans="1:7" ht="15.75" hidden="1">
      <c r="A304" s="31" t="s">
        <v>358</v>
      </c>
      <c r="B304" s="43" t="s">
        <v>735</v>
      </c>
      <c r="C304" s="43" t="s">
        <v>578</v>
      </c>
      <c r="D304" s="43" t="s">
        <v>202</v>
      </c>
      <c r="E304" s="43" t="s">
        <v>359</v>
      </c>
      <c r="F304" s="6"/>
      <c r="G304" s="11"/>
    </row>
    <row r="305" spans="1:7" ht="47.25" hidden="1">
      <c r="A305" s="49" t="s">
        <v>567</v>
      </c>
      <c r="B305" s="43" t="s">
        <v>735</v>
      </c>
      <c r="C305" s="43" t="s">
        <v>578</v>
      </c>
      <c r="D305" s="43" t="s">
        <v>202</v>
      </c>
      <c r="E305" s="43"/>
      <c r="F305" s="6">
        <v>907</v>
      </c>
      <c r="G305" s="11"/>
    </row>
    <row r="306" spans="1:7" ht="31.5" hidden="1">
      <c r="A306" s="31" t="s">
        <v>364</v>
      </c>
      <c r="B306" s="43" t="s">
        <v>770</v>
      </c>
      <c r="C306" s="43" t="s">
        <v>578</v>
      </c>
      <c r="D306" s="43" t="s">
        <v>202</v>
      </c>
      <c r="E306" s="43"/>
      <c r="F306" s="6"/>
      <c r="G306" s="11">
        <f>G307</f>
        <v>0</v>
      </c>
    </row>
    <row r="307" spans="1:7" ht="63" hidden="1">
      <c r="A307" s="31" t="s">
        <v>356</v>
      </c>
      <c r="B307" s="43" t="s">
        <v>770</v>
      </c>
      <c r="C307" s="43" t="s">
        <v>578</v>
      </c>
      <c r="D307" s="43" t="s">
        <v>202</v>
      </c>
      <c r="E307" s="43" t="s">
        <v>357</v>
      </c>
      <c r="F307" s="6"/>
      <c r="G307" s="11">
        <f>G308</f>
        <v>0</v>
      </c>
    </row>
    <row r="308" spans="1:7" ht="15.75" hidden="1">
      <c r="A308" s="31" t="s">
        <v>358</v>
      </c>
      <c r="B308" s="43" t="s">
        <v>770</v>
      </c>
      <c r="C308" s="43" t="s">
        <v>578</v>
      </c>
      <c r="D308" s="43" t="s">
        <v>202</v>
      </c>
      <c r="E308" s="43" t="s">
        <v>359</v>
      </c>
      <c r="F308" s="6"/>
      <c r="G308" s="11"/>
    </row>
    <row r="309" spans="1:7" ht="47.25" hidden="1">
      <c r="A309" s="49" t="s">
        <v>567</v>
      </c>
      <c r="B309" s="43" t="s">
        <v>770</v>
      </c>
      <c r="C309" s="43" t="s">
        <v>578</v>
      </c>
      <c r="D309" s="43" t="s">
        <v>202</v>
      </c>
      <c r="E309" s="43"/>
      <c r="F309" s="6">
        <v>907</v>
      </c>
      <c r="G309" s="11">
        <v>0</v>
      </c>
    </row>
    <row r="310" spans="1:7" ht="71.25" hidden="1" customHeight="1">
      <c r="A310" s="31" t="s">
        <v>368</v>
      </c>
      <c r="B310" s="43" t="s">
        <v>771</v>
      </c>
      <c r="C310" s="43" t="s">
        <v>578</v>
      </c>
      <c r="D310" s="43" t="s">
        <v>202</v>
      </c>
      <c r="E310" s="43"/>
      <c r="F310" s="6"/>
      <c r="G310" s="11">
        <f>G311</f>
        <v>0</v>
      </c>
    </row>
    <row r="311" spans="1:7" ht="63" hidden="1">
      <c r="A311" s="31" t="s">
        <v>356</v>
      </c>
      <c r="B311" s="43" t="s">
        <v>771</v>
      </c>
      <c r="C311" s="43" t="s">
        <v>578</v>
      </c>
      <c r="D311" s="43" t="s">
        <v>202</v>
      </c>
      <c r="E311" s="43" t="s">
        <v>357</v>
      </c>
      <c r="F311" s="6"/>
      <c r="G311" s="11">
        <f>G312</f>
        <v>0</v>
      </c>
    </row>
    <row r="312" spans="1:7" ht="15.75" hidden="1">
      <c r="A312" s="31" t="s">
        <v>358</v>
      </c>
      <c r="B312" s="43" t="s">
        <v>771</v>
      </c>
      <c r="C312" s="43" t="s">
        <v>578</v>
      </c>
      <c r="D312" s="43" t="s">
        <v>202</v>
      </c>
      <c r="E312" s="43" t="s">
        <v>359</v>
      </c>
      <c r="F312" s="6"/>
      <c r="G312" s="11"/>
    </row>
    <row r="313" spans="1:7" ht="47.25" hidden="1">
      <c r="A313" s="49" t="s">
        <v>567</v>
      </c>
      <c r="B313" s="43" t="s">
        <v>771</v>
      </c>
      <c r="C313" s="43" t="s">
        <v>578</v>
      </c>
      <c r="D313" s="43" t="s">
        <v>202</v>
      </c>
      <c r="E313" s="43"/>
      <c r="F313" s="6">
        <v>907</v>
      </c>
      <c r="G313" s="11">
        <v>0</v>
      </c>
    </row>
    <row r="314" spans="1:7" ht="63">
      <c r="A314" s="64" t="s">
        <v>588</v>
      </c>
      <c r="B314" s="8" t="s">
        <v>589</v>
      </c>
      <c r="C314" s="8"/>
      <c r="D314" s="8"/>
      <c r="E314" s="8"/>
      <c r="F314" s="148"/>
      <c r="G314" s="4">
        <f>G315</f>
        <v>3047</v>
      </c>
    </row>
    <row r="315" spans="1:7" ht="15.75">
      <c r="A315" s="31" t="s">
        <v>577</v>
      </c>
      <c r="B315" s="43" t="s">
        <v>589</v>
      </c>
      <c r="C315" s="2">
        <v>11</v>
      </c>
      <c r="D315" s="43"/>
      <c r="E315" s="43"/>
      <c r="F315" s="6"/>
      <c r="G315" s="7">
        <f>G316</f>
        <v>3047</v>
      </c>
    </row>
    <row r="316" spans="1:7" ht="31.5">
      <c r="A316" s="26" t="s">
        <v>587</v>
      </c>
      <c r="B316" s="43" t="s">
        <v>589</v>
      </c>
      <c r="C316" s="43" t="s">
        <v>578</v>
      </c>
      <c r="D316" s="43" t="s">
        <v>318</v>
      </c>
      <c r="E316" s="43"/>
      <c r="F316" s="6"/>
      <c r="G316" s="7">
        <f>G317</f>
        <v>3047</v>
      </c>
    </row>
    <row r="317" spans="1:7" ht="47.25">
      <c r="A317" s="31" t="s">
        <v>241</v>
      </c>
      <c r="B317" s="43" t="s">
        <v>590</v>
      </c>
      <c r="C317" s="43" t="s">
        <v>578</v>
      </c>
      <c r="D317" s="43" t="s">
        <v>318</v>
      </c>
      <c r="E317" s="43"/>
      <c r="F317" s="6"/>
      <c r="G317" s="7">
        <f>G320+G318</f>
        <v>3047</v>
      </c>
    </row>
    <row r="318" spans="1:7" ht="110.25">
      <c r="A318" s="26" t="s">
        <v>211</v>
      </c>
      <c r="B318" s="43" t="s">
        <v>590</v>
      </c>
      <c r="C318" s="43" t="s">
        <v>578</v>
      </c>
      <c r="D318" s="43" t="s">
        <v>318</v>
      </c>
      <c r="E318" s="43" t="s">
        <v>212</v>
      </c>
      <c r="F318" s="6"/>
      <c r="G318" s="7">
        <f>G319</f>
        <v>2111</v>
      </c>
    </row>
    <row r="319" spans="1:7" ht="55.5" customHeight="1">
      <c r="A319" s="26" t="s">
        <v>213</v>
      </c>
      <c r="B319" s="43" t="s">
        <v>590</v>
      </c>
      <c r="C319" s="43" t="s">
        <v>578</v>
      </c>
      <c r="D319" s="43" t="s">
        <v>318</v>
      </c>
      <c r="E319" s="43" t="s">
        <v>214</v>
      </c>
      <c r="F319" s="6"/>
      <c r="G319" s="7">
        <f>'Прил.№5 ведомств.'!G710</f>
        <v>2111</v>
      </c>
    </row>
    <row r="320" spans="1:7" ht="47.25">
      <c r="A320" s="31" t="s">
        <v>215</v>
      </c>
      <c r="B320" s="43" t="s">
        <v>590</v>
      </c>
      <c r="C320" s="43" t="s">
        <v>578</v>
      </c>
      <c r="D320" s="43" t="s">
        <v>318</v>
      </c>
      <c r="E320" s="43" t="s">
        <v>216</v>
      </c>
      <c r="F320" s="6"/>
      <c r="G320" s="7">
        <f>G321</f>
        <v>936</v>
      </c>
    </row>
    <row r="321" spans="1:7" ht="47.25">
      <c r="A321" s="31" t="s">
        <v>217</v>
      </c>
      <c r="B321" s="43" t="s">
        <v>590</v>
      </c>
      <c r="C321" s="43" t="s">
        <v>578</v>
      </c>
      <c r="D321" s="43" t="s">
        <v>318</v>
      </c>
      <c r="E321" s="43" t="s">
        <v>218</v>
      </c>
      <c r="F321" s="6"/>
      <c r="G321" s="7">
        <f>'Прил.№5 ведомств.'!G712</f>
        <v>936</v>
      </c>
    </row>
    <row r="322" spans="1:7" ht="47.25">
      <c r="A322" s="82" t="s">
        <v>567</v>
      </c>
      <c r="B322" s="43" t="s">
        <v>589</v>
      </c>
      <c r="C322" s="43" t="s">
        <v>578</v>
      </c>
      <c r="D322" s="43" t="s">
        <v>318</v>
      </c>
      <c r="E322" s="43"/>
      <c r="F322" s="6">
        <v>907</v>
      </c>
      <c r="G322" s="11">
        <f>G314</f>
        <v>3047</v>
      </c>
    </row>
    <row r="323" spans="1:7" ht="63">
      <c r="A323" s="44" t="s">
        <v>350</v>
      </c>
      <c r="B323" s="8" t="s">
        <v>351</v>
      </c>
      <c r="C323" s="84"/>
      <c r="D323" s="84"/>
      <c r="E323" s="84"/>
      <c r="F323" s="3"/>
      <c r="G323" s="68">
        <f>G324+G350+G371</f>
        <v>63279.700000000004</v>
      </c>
    </row>
    <row r="324" spans="1:7" ht="78.75">
      <c r="A324" s="44" t="s">
        <v>352</v>
      </c>
      <c r="B324" s="8" t="s">
        <v>353</v>
      </c>
      <c r="C324" s="84"/>
      <c r="D324" s="84"/>
      <c r="E324" s="84"/>
      <c r="F324" s="3"/>
      <c r="G324" s="68">
        <f>G325</f>
        <v>16378.3</v>
      </c>
    </row>
    <row r="325" spans="1:7" ht="15.75">
      <c r="A325" s="31" t="s">
        <v>347</v>
      </c>
      <c r="B325" s="43" t="s">
        <v>353</v>
      </c>
      <c r="C325" s="43" t="s">
        <v>348</v>
      </c>
      <c r="D325" s="84"/>
      <c r="E325" s="84"/>
      <c r="F325" s="3"/>
      <c r="G325" s="11">
        <f>G326</f>
        <v>16378.3</v>
      </c>
    </row>
    <row r="326" spans="1:7" ht="15.75">
      <c r="A326" s="31" t="s">
        <v>512</v>
      </c>
      <c r="B326" s="43" t="s">
        <v>353</v>
      </c>
      <c r="C326" s="43" t="s">
        <v>348</v>
      </c>
      <c r="D326" s="43" t="s">
        <v>299</v>
      </c>
      <c r="E326" s="84"/>
      <c r="F326" s="3"/>
      <c r="G326" s="11">
        <f>G327+G342</f>
        <v>16378.3</v>
      </c>
    </row>
    <row r="327" spans="1:7" ht="63">
      <c r="A327" s="31" t="s">
        <v>354</v>
      </c>
      <c r="B327" s="43" t="s">
        <v>355</v>
      </c>
      <c r="C327" s="43" t="s">
        <v>348</v>
      </c>
      <c r="D327" s="43" t="s">
        <v>299</v>
      </c>
      <c r="E327" s="84"/>
      <c r="F327" s="3"/>
      <c r="G327" s="11">
        <f>G328</f>
        <v>16328.3</v>
      </c>
    </row>
    <row r="328" spans="1:7" ht="63">
      <c r="A328" s="31" t="s">
        <v>356</v>
      </c>
      <c r="B328" s="43" t="s">
        <v>355</v>
      </c>
      <c r="C328" s="43" t="s">
        <v>348</v>
      </c>
      <c r="D328" s="43" t="s">
        <v>299</v>
      </c>
      <c r="E328" s="43" t="s">
        <v>357</v>
      </c>
      <c r="F328" s="3"/>
      <c r="G328" s="11">
        <f>G329</f>
        <v>16328.3</v>
      </c>
    </row>
    <row r="329" spans="1:7" ht="15.75">
      <c r="A329" s="31" t="s">
        <v>358</v>
      </c>
      <c r="B329" s="43" t="s">
        <v>355</v>
      </c>
      <c r="C329" s="43" t="s">
        <v>348</v>
      </c>
      <c r="D329" s="43" t="s">
        <v>299</v>
      </c>
      <c r="E329" s="43" t="s">
        <v>359</v>
      </c>
      <c r="F329" s="3"/>
      <c r="G329" s="7">
        <f>'Прил.№5 ведомств.'!G227</f>
        <v>16328.3</v>
      </c>
    </row>
    <row r="330" spans="1:7" ht="63" hidden="1">
      <c r="A330" s="31" t="s">
        <v>360</v>
      </c>
      <c r="B330" s="43" t="s">
        <v>772</v>
      </c>
      <c r="C330" s="43" t="s">
        <v>348</v>
      </c>
      <c r="D330" s="43" t="s">
        <v>299</v>
      </c>
      <c r="E330" s="43"/>
      <c r="F330" s="3"/>
      <c r="G330" s="11">
        <f>G331</f>
        <v>0</v>
      </c>
    </row>
    <row r="331" spans="1:7" ht="63" hidden="1">
      <c r="A331" s="31" t="s">
        <v>356</v>
      </c>
      <c r="B331" s="43" t="s">
        <v>772</v>
      </c>
      <c r="C331" s="43" t="s">
        <v>348</v>
      </c>
      <c r="D331" s="43" t="s">
        <v>299</v>
      </c>
      <c r="E331" s="43" t="s">
        <v>357</v>
      </c>
      <c r="F331" s="3"/>
      <c r="G331" s="11">
        <f>G332</f>
        <v>0</v>
      </c>
    </row>
    <row r="332" spans="1:7" ht="15.75" hidden="1">
      <c r="A332" s="31" t="s">
        <v>358</v>
      </c>
      <c r="B332" s="43" t="s">
        <v>772</v>
      </c>
      <c r="C332" s="43" t="s">
        <v>348</v>
      </c>
      <c r="D332" s="43" t="s">
        <v>299</v>
      </c>
      <c r="E332" s="43" t="s">
        <v>359</v>
      </c>
      <c r="F332" s="3"/>
      <c r="G332" s="11"/>
    </row>
    <row r="333" spans="1:7" ht="63" hidden="1">
      <c r="A333" s="48" t="s">
        <v>345</v>
      </c>
      <c r="B333" s="43" t="s">
        <v>772</v>
      </c>
      <c r="C333" s="43" t="s">
        <v>348</v>
      </c>
      <c r="D333" s="43" t="s">
        <v>299</v>
      </c>
      <c r="E333" s="43"/>
      <c r="F333" s="2">
        <v>903</v>
      </c>
      <c r="G333" s="11">
        <v>0</v>
      </c>
    </row>
    <row r="334" spans="1:7" ht="47.25" hidden="1">
      <c r="A334" s="31" t="s">
        <v>362</v>
      </c>
      <c r="B334" s="43" t="s">
        <v>773</v>
      </c>
      <c r="C334" s="43" t="s">
        <v>348</v>
      </c>
      <c r="D334" s="43" t="s">
        <v>299</v>
      </c>
      <c r="E334" s="43"/>
      <c r="F334" s="3"/>
      <c r="G334" s="11">
        <f>G335</f>
        <v>0</v>
      </c>
    </row>
    <row r="335" spans="1:7" ht="63" hidden="1">
      <c r="A335" s="31" t="s">
        <v>356</v>
      </c>
      <c r="B335" s="43" t="s">
        <v>773</v>
      </c>
      <c r="C335" s="43" t="s">
        <v>348</v>
      </c>
      <c r="D335" s="43" t="s">
        <v>299</v>
      </c>
      <c r="E335" s="43" t="s">
        <v>357</v>
      </c>
      <c r="F335" s="3"/>
      <c r="G335" s="11">
        <f>G336</f>
        <v>0</v>
      </c>
    </row>
    <row r="336" spans="1:7" ht="15.75" hidden="1">
      <c r="A336" s="31" t="s">
        <v>358</v>
      </c>
      <c r="B336" s="43" t="s">
        <v>773</v>
      </c>
      <c r="C336" s="43" t="s">
        <v>348</v>
      </c>
      <c r="D336" s="43" t="s">
        <v>299</v>
      </c>
      <c r="E336" s="43" t="s">
        <v>359</v>
      </c>
      <c r="F336" s="3"/>
      <c r="G336" s="11"/>
    </row>
    <row r="337" spans="1:7" ht="63" hidden="1">
      <c r="A337" s="48" t="s">
        <v>345</v>
      </c>
      <c r="B337" s="43" t="s">
        <v>773</v>
      </c>
      <c r="C337" s="43" t="s">
        <v>348</v>
      </c>
      <c r="D337" s="43" t="s">
        <v>299</v>
      </c>
      <c r="E337" s="43"/>
      <c r="F337" s="2">
        <v>903</v>
      </c>
      <c r="G337" s="11">
        <v>0</v>
      </c>
    </row>
    <row r="338" spans="1:7" ht="31.5" hidden="1">
      <c r="A338" s="31" t="s">
        <v>364</v>
      </c>
      <c r="B338" s="43" t="s">
        <v>774</v>
      </c>
      <c r="C338" s="43" t="s">
        <v>348</v>
      </c>
      <c r="D338" s="43" t="s">
        <v>299</v>
      </c>
      <c r="E338" s="43"/>
      <c r="F338" s="3"/>
      <c r="G338" s="11">
        <f>G339</f>
        <v>0</v>
      </c>
    </row>
    <row r="339" spans="1:7" ht="69" hidden="1" customHeight="1">
      <c r="A339" s="31" t="s">
        <v>356</v>
      </c>
      <c r="B339" s="43" t="s">
        <v>774</v>
      </c>
      <c r="C339" s="43" t="s">
        <v>348</v>
      </c>
      <c r="D339" s="43" t="s">
        <v>299</v>
      </c>
      <c r="E339" s="43" t="s">
        <v>357</v>
      </c>
      <c r="F339" s="3"/>
      <c r="G339" s="11">
        <f>G340</f>
        <v>0</v>
      </c>
    </row>
    <row r="340" spans="1:7" ht="15.75" hidden="1">
      <c r="A340" s="31" t="s">
        <v>358</v>
      </c>
      <c r="B340" s="43" t="s">
        <v>774</v>
      </c>
      <c r="C340" s="43" t="s">
        <v>348</v>
      </c>
      <c r="D340" s="43" t="s">
        <v>299</v>
      </c>
      <c r="E340" s="43" t="s">
        <v>359</v>
      </c>
      <c r="F340" s="3"/>
      <c r="G340" s="11"/>
    </row>
    <row r="341" spans="1:7" ht="63" hidden="1">
      <c r="A341" s="48" t="s">
        <v>345</v>
      </c>
      <c r="B341" s="43" t="s">
        <v>774</v>
      </c>
      <c r="C341" s="43" t="s">
        <v>348</v>
      </c>
      <c r="D341" s="43" t="s">
        <v>299</v>
      </c>
      <c r="E341" s="43"/>
      <c r="F341" s="2">
        <v>903</v>
      </c>
      <c r="G341" s="11">
        <v>0</v>
      </c>
    </row>
    <row r="342" spans="1:7" ht="47.25">
      <c r="A342" s="31" t="s">
        <v>366</v>
      </c>
      <c r="B342" s="43" t="s">
        <v>367</v>
      </c>
      <c r="C342" s="43" t="s">
        <v>348</v>
      </c>
      <c r="D342" s="43" t="s">
        <v>299</v>
      </c>
      <c r="E342" s="43"/>
      <c r="F342" s="3"/>
      <c r="G342" s="11">
        <f>G343</f>
        <v>50</v>
      </c>
    </row>
    <row r="343" spans="1:7" ht="63">
      <c r="A343" s="31" t="s">
        <v>356</v>
      </c>
      <c r="B343" s="43" t="s">
        <v>367</v>
      </c>
      <c r="C343" s="43" t="s">
        <v>348</v>
      </c>
      <c r="D343" s="43" t="s">
        <v>299</v>
      </c>
      <c r="E343" s="43" t="s">
        <v>357</v>
      </c>
      <c r="F343" s="3"/>
      <c r="G343" s="11">
        <f>G344</f>
        <v>50</v>
      </c>
    </row>
    <row r="344" spans="1:7" ht="15.75">
      <c r="A344" s="31" t="s">
        <v>358</v>
      </c>
      <c r="B344" s="43" t="s">
        <v>367</v>
      </c>
      <c r="C344" s="43" t="s">
        <v>348</v>
      </c>
      <c r="D344" s="43" t="s">
        <v>299</v>
      </c>
      <c r="E344" s="43" t="s">
        <v>359</v>
      </c>
      <c r="F344" s="3"/>
      <c r="G344" s="7">
        <f>'Прил.№5 ведомств.'!G239</f>
        <v>50</v>
      </c>
    </row>
    <row r="345" spans="1:7" ht="63">
      <c r="A345" s="48" t="s">
        <v>345</v>
      </c>
      <c r="B345" s="43" t="s">
        <v>353</v>
      </c>
      <c r="C345" s="43" t="s">
        <v>348</v>
      </c>
      <c r="D345" s="43" t="s">
        <v>299</v>
      </c>
      <c r="E345" s="43"/>
      <c r="F345" s="2">
        <v>903</v>
      </c>
      <c r="G345" s="11">
        <f>G324</f>
        <v>16378.3</v>
      </c>
    </row>
    <row r="346" spans="1:7" ht="47.25" hidden="1">
      <c r="A346" s="31" t="s">
        <v>713</v>
      </c>
      <c r="B346" s="43" t="s">
        <v>714</v>
      </c>
      <c r="C346" s="43" t="s">
        <v>348</v>
      </c>
      <c r="D346" s="43" t="s">
        <v>297</v>
      </c>
      <c r="E346" s="43"/>
      <c r="F346" s="3"/>
      <c r="G346" s="11">
        <f>G347</f>
        <v>0</v>
      </c>
    </row>
    <row r="347" spans="1:7" ht="63" hidden="1">
      <c r="A347" s="31" t="s">
        <v>356</v>
      </c>
      <c r="B347" s="43" t="s">
        <v>714</v>
      </c>
      <c r="C347" s="43" t="s">
        <v>348</v>
      </c>
      <c r="D347" s="43" t="s">
        <v>297</v>
      </c>
      <c r="E347" s="43" t="s">
        <v>357</v>
      </c>
      <c r="F347" s="3"/>
      <c r="G347" s="11">
        <f>G348</f>
        <v>0</v>
      </c>
    </row>
    <row r="348" spans="1:7" ht="15.75" hidden="1">
      <c r="A348" s="31" t="s">
        <v>358</v>
      </c>
      <c r="B348" s="43" t="s">
        <v>714</v>
      </c>
      <c r="C348" s="43" t="s">
        <v>348</v>
      </c>
      <c r="D348" s="43" t="s">
        <v>297</v>
      </c>
      <c r="E348" s="43" t="s">
        <v>359</v>
      </c>
      <c r="F348" s="3"/>
      <c r="G348" s="11"/>
    </row>
    <row r="349" spans="1:7" ht="63" hidden="1">
      <c r="A349" s="48" t="s">
        <v>345</v>
      </c>
      <c r="B349" s="43" t="s">
        <v>714</v>
      </c>
      <c r="C349" s="43" t="s">
        <v>348</v>
      </c>
      <c r="D349" s="43" t="s">
        <v>297</v>
      </c>
      <c r="E349" s="84"/>
      <c r="F349" s="2">
        <v>903</v>
      </c>
      <c r="G349" s="11">
        <v>0</v>
      </c>
    </row>
    <row r="350" spans="1:7" ht="79.5" customHeight="1">
      <c r="A350" s="44" t="s">
        <v>385</v>
      </c>
      <c r="B350" s="8" t="s">
        <v>386</v>
      </c>
      <c r="C350" s="8"/>
      <c r="D350" s="8"/>
      <c r="E350" s="84"/>
      <c r="F350" s="3"/>
      <c r="G350" s="68">
        <f>G351</f>
        <v>28307.300000000003</v>
      </c>
    </row>
    <row r="351" spans="1:7" ht="15.75">
      <c r="A351" s="85" t="s">
        <v>382</v>
      </c>
      <c r="B351" s="43" t="s">
        <v>386</v>
      </c>
      <c r="C351" s="43" t="s">
        <v>383</v>
      </c>
      <c r="D351" s="85"/>
      <c r="E351" s="85"/>
      <c r="F351" s="2"/>
      <c r="G351" s="11">
        <f>G352</f>
        <v>28307.300000000003</v>
      </c>
    </row>
    <row r="352" spans="1:7" ht="15.75">
      <c r="A352" s="85" t="s">
        <v>384</v>
      </c>
      <c r="B352" s="43" t="s">
        <v>386</v>
      </c>
      <c r="C352" s="43" t="s">
        <v>383</v>
      </c>
      <c r="D352" s="43" t="s">
        <v>202</v>
      </c>
      <c r="E352" s="85"/>
      <c r="F352" s="2"/>
      <c r="G352" s="11">
        <f>G353+G360+G363</f>
        <v>28307.300000000003</v>
      </c>
    </row>
    <row r="353" spans="1:7" ht="63">
      <c r="A353" s="31" t="s">
        <v>387</v>
      </c>
      <c r="B353" s="43" t="s">
        <v>388</v>
      </c>
      <c r="C353" s="43" t="s">
        <v>383</v>
      </c>
      <c r="D353" s="43" t="s">
        <v>202</v>
      </c>
      <c r="E353" s="85"/>
      <c r="F353" s="2"/>
      <c r="G353" s="11">
        <f>G354</f>
        <v>27753.300000000003</v>
      </c>
    </row>
    <row r="354" spans="1:7" ht="63">
      <c r="A354" s="31" t="s">
        <v>356</v>
      </c>
      <c r="B354" s="43" t="s">
        <v>388</v>
      </c>
      <c r="C354" s="43" t="s">
        <v>383</v>
      </c>
      <c r="D354" s="43" t="s">
        <v>202</v>
      </c>
      <c r="E354" s="43" t="s">
        <v>357</v>
      </c>
      <c r="F354" s="2"/>
      <c r="G354" s="11">
        <f>G355</f>
        <v>27753.300000000003</v>
      </c>
    </row>
    <row r="355" spans="1:7" ht="15.75">
      <c r="A355" s="31" t="s">
        <v>358</v>
      </c>
      <c r="B355" s="43" t="s">
        <v>388</v>
      </c>
      <c r="C355" s="43" t="s">
        <v>383</v>
      </c>
      <c r="D355" s="43" t="s">
        <v>202</v>
      </c>
      <c r="E355" s="43" t="s">
        <v>359</v>
      </c>
      <c r="F355" s="2"/>
      <c r="G355" s="11">
        <f>'Прил.№5 ведомств.'!G269</f>
        <v>27753.300000000003</v>
      </c>
    </row>
    <row r="356" spans="1:7" ht="63" hidden="1">
      <c r="A356" s="31" t="s">
        <v>360</v>
      </c>
      <c r="B356" s="43" t="s">
        <v>718</v>
      </c>
      <c r="C356" s="43" t="s">
        <v>383</v>
      </c>
      <c r="D356" s="43" t="s">
        <v>202</v>
      </c>
      <c r="E356" s="43"/>
      <c r="F356" s="2"/>
      <c r="G356" s="11">
        <f>G357</f>
        <v>0</v>
      </c>
    </row>
    <row r="357" spans="1:7" ht="63" hidden="1">
      <c r="A357" s="31" t="s">
        <v>356</v>
      </c>
      <c r="B357" s="43" t="s">
        <v>718</v>
      </c>
      <c r="C357" s="43" t="s">
        <v>383</v>
      </c>
      <c r="D357" s="43" t="s">
        <v>202</v>
      </c>
      <c r="E357" s="43" t="s">
        <v>357</v>
      </c>
      <c r="F357" s="2"/>
      <c r="G357" s="11">
        <f>G358</f>
        <v>0</v>
      </c>
    </row>
    <row r="358" spans="1:7" ht="15.75" hidden="1">
      <c r="A358" s="31" t="s">
        <v>358</v>
      </c>
      <c r="B358" s="43" t="s">
        <v>718</v>
      </c>
      <c r="C358" s="43" t="s">
        <v>383</v>
      </c>
      <c r="D358" s="43" t="s">
        <v>202</v>
      </c>
      <c r="E358" s="43" t="s">
        <v>359</v>
      </c>
      <c r="F358" s="2"/>
      <c r="G358" s="11"/>
    </row>
    <row r="359" spans="1:7" ht="63" hidden="1">
      <c r="A359" s="48" t="s">
        <v>345</v>
      </c>
      <c r="B359" s="43" t="s">
        <v>718</v>
      </c>
      <c r="C359" s="43" t="s">
        <v>383</v>
      </c>
      <c r="D359" s="43" t="s">
        <v>202</v>
      </c>
      <c r="E359" s="43"/>
      <c r="F359" s="2">
        <v>903</v>
      </c>
      <c r="G359" s="11">
        <v>0</v>
      </c>
    </row>
    <row r="360" spans="1:7" ht="31.5">
      <c r="A360" s="31" t="s">
        <v>722</v>
      </c>
      <c r="B360" s="43" t="s">
        <v>390</v>
      </c>
      <c r="C360" s="43" t="s">
        <v>383</v>
      </c>
      <c r="D360" s="43" t="s">
        <v>202</v>
      </c>
      <c r="E360" s="43"/>
      <c r="F360" s="2"/>
      <c r="G360" s="11">
        <f>G361</f>
        <v>142.1</v>
      </c>
    </row>
    <row r="361" spans="1:7" ht="71.25" customHeight="1">
      <c r="A361" s="31" t="s">
        <v>356</v>
      </c>
      <c r="B361" s="43" t="s">
        <v>390</v>
      </c>
      <c r="C361" s="43" t="s">
        <v>383</v>
      </c>
      <c r="D361" s="43" t="s">
        <v>202</v>
      </c>
      <c r="E361" s="43" t="s">
        <v>357</v>
      </c>
      <c r="F361" s="2"/>
      <c r="G361" s="11">
        <f>G362</f>
        <v>142.1</v>
      </c>
    </row>
    <row r="362" spans="1:7" ht="15.75">
      <c r="A362" s="31" t="s">
        <v>358</v>
      </c>
      <c r="B362" s="43" t="s">
        <v>390</v>
      </c>
      <c r="C362" s="43" t="s">
        <v>383</v>
      </c>
      <c r="D362" s="43" t="s">
        <v>202</v>
      </c>
      <c r="E362" s="43" t="s">
        <v>359</v>
      </c>
      <c r="F362" s="2"/>
      <c r="G362" s="11">
        <f>'Прил.№5 ведомств.'!G275</f>
        <v>142.1</v>
      </c>
    </row>
    <row r="363" spans="1:7" ht="31.5">
      <c r="A363" s="31" t="s">
        <v>391</v>
      </c>
      <c r="B363" s="43" t="s">
        <v>392</v>
      </c>
      <c r="C363" s="43" t="s">
        <v>383</v>
      </c>
      <c r="D363" s="43" t="s">
        <v>202</v>
      </c>
      <c r="E363" s="43"/>
      <c r="F363" s="2"/>
      <c r="G363" s="11">
        <f>G364</f>
        <v>411.9</v>
      </c>
    </row>
    <row r="364" spans="1:7" ht="63">
      <c r="A364" s="31" t="s">
        <v>356</v>
      </c>
      <c r="B364" s="43" t="s">
        <v>392</v>
      </c>
      <c r="C364" s="43" t="s">
        <v>383</v>
      </c>
      <c r="D364" s="43" t="s">
        <v>202</v>
      </c>
      <c r="E364" s="43" t="s">
        <v>357</v>
      </c>
      <c r="F364" s="2"/>
      <c r="G364" s="11">
        <f>G365</f>
        <v>411.9</v>
      </c>
    </row>
    <row r="365" spans="1:7" ht="15.75">
      <c r="A365" s="31" t="s">
        <v>358</v>
      </c>
      <c r="B365" s="43" t="s">
        <v>392</v>
      </c>
      <c r="C365" s="43" t="s">
        <v>383</v>
      </c>
      <c r="D365" s="43" t="s">
        <v>202</v>
      </c>
      <c r="E365" s="43" t="s">
        <v>359</v>
      </c>
      <c r="F365" s="2"/>
      <c r="G365" s="11">
        <f>'Прил.№5 ведомств.'!G278</f>
        <v>411.9</v>
      </c>
    </row>
    <row r="366" spans="1:7" ht="63">
      <c r="A366" s="48" t="s">
        <v>345</v>
      </c>
      <c r="B366" s="43" t="s">
        <v>386</v>
      </c>
      <c r="C366" s="43" t="s">
        <v>383</v>
      </c>
      <c r="D366" s="43" t="s">
        <v>202</v>
      </c>
      <c r="E366" s="43"/>
      <c r="F366" s="2">
        <v>903</v>
      </c>
      <c r="G366" s="11">
        <f>G350</f>
        <v>28307.300000000003</v>
      </c>
    </row>
    <row r="367" spans="1:7" ht="31.5" hidden="1">
      <c r="A367" s="31" t="s">
        <v>368</v>
      </c>
      <c r="B367" s="43" t="s">
        <v>721</v>
      </c>
      <c r="C367" s="43" t="s">
        <v>383</v>
      </c>
      <c r="D367" s="43" t="s">
        <v>202</v>
      </c>
      <c r="E367" s="43"/>
      <c r="F367" s="2"/>
      <c r="G367" s="11">
        <f>G368</f>
        <v>0</v>
      </c>
    </row>
    <row r="368" spans="1:7" ht="63" hidden="1">
      <c r="A368" s="31" t="s">
        <v>356</v>
      </c>
      <c r="B368" s="43" t="s">
        <v>721</v>
      </c>
      <c r="C368" s="43" t="s">
        <v>383</v>
      </c>
      <c r="D368" s="43" t="s">
        <v>202</v>
      </c>
      <c r="E368" s="43" t="s">
        <v>357</v>
      </c>
      <c r="F368" s="2"/>
      <c r="G368" s="11">
        <f>G369</f>
        <v>0</v>
      </c>
    </row>
    <row r="369" spans="1:9" ht="15.75" hidden="1">
      <c r="A369" s="31" t="s">
        <v>358</v>
      </c>
      <c r="B369" s="43" t="s">
        <v>721</v>
      </c>
      <c r="C369" s="43" t="s">
        <v>383</v>
      </c>
      <c r="D369" s="43" t="s">
        <v>202</v>
      </c>
      <c r="E369" s="43" t="s">
        <v>359</v>
      </c>
      <c r="F369" s="2"/>
      <c r="G369" s="11"/>
    </row>
    <row r="370" spans="1:9" ht="63" hidden="1">
      <c r="A370" s="48" t="s">
        <v>345</v>
      </c>
      <c r="B370" s="43" t="s">
        <v>721</v>
      </c>
      <c r="C370" s="43" t="s">
        <v>383</v>
      </c>
      <c r="D370" s="43" t="s">
        <v>202</v>
      </c>
      <c r="E370" s="43"/>
      <c r="F370" s="2">
        <v>903</v>
      </c>
      <c r="G370" s="11">
        <v>0</v>
      </c>
    </row>
    <row r="371" spans="1:9" ht="63">
      <c r="A371" s="44" t="s">
        <v>396</v>
      </c>
      <c r="B371" s="8" t="s">
        <v>397</v>
      </c>
      <c r="C371" s="8"/>
      <c r="D371" s="8"/>
      <c r="E371" s="8"/>
      <c r="F371" s="87"/>
      <c r="G371" s="68">
        <f>G372</f>
        <v>18594.099999999999</v>
      </c>
    </row>
    <row r="372" spans="1:9" ht="15.75">
      <c r="A372" s="85" t="s">
        <v>382</v>
      </c>
      <c r="B372" s="43" t="s">
        <v>397</v>
      </c>
      <c r="C372" s="43" t="s">
        <v>383</v>
      </c>
      <c r="D372" s="43"/>
      <c r="E372" s="8"/>
      <c r="F372" s="87"/>
      <c r="G372" s="11">
        <f>G373</f>
        <v>18594.099999999999</v>
      </c>
    </row>
    <row r="373" spans="1:9" ht="15.75">
      <c r="A373" s="85" t="s">
        <v>384</v>
      </c>
      <c r="B373" s="43" t="s">
        <v>397</v>
      </c>
      <c r="C373" s="43" t="s">
        <v>383</v>
      </c>
      <c r="D373" s="43" t="s">
        <v>202</v>
      </c>
      <c r="E373" s="8"/>
      <c r="F373" s="87"/>
      <c r="G373" s="11">
        <f>G374+G393+G398+G377</f>
        <v>18594.099999999999</v>
      </c>
    </row>
    <row r="374" spans="1:9" ht="63">
      <c r="A374" s="31" t="s">
        <v>387</v>
      </c>
      <c r="B374" s="43" t="s">
        <v>398</v>
      </c>
      <c r="C374" s="43" t="s">
        <v>383</v>
      </c>
      <c r="D374" s="43" t="s">
        <v>202</v>
      </c>
      <c r="E374" s="43"/>
      <c r="F374" s="86"/>
      <c r="G374" s="11">
        <f>G375</f>
        <v>18492.599999999999</v>
      </c>
    </row>
    <row r="375" spans="1:9" ht="63">
      <c r="A375" s="31" t="s">
        <v>356</v>
      </c>
      <c r="B375" s="43" t="s">
        <v>398</v>
      </c>
      <c r="C375" s="43" t="s">
        <v>383</v>
      </c>
      <c r="D375" s="43" t="s">
        <v>202</v>
      </c>
      <c r="E375" s="43" t="s">
        <v>357</v>
      </c>
      <c r="F375" s="86"/>
      <c r="G375" s="11">
        <f>G376</f>
        <v>18492.599999999999</v>
      </c>
    </row>
    <row r="376" spans="1:9" ht="15.75">
      <c r="A376" s="31" t="s">
        <v>358</v>
      </c>
      <c r="B376" s="43" t="s">
        <v>398</v>
      </c>
      <c r="C376" s="43" t="s">
        <v>383</v>
      </c>
      <c r="D376" s="43" t="s">
        <v>202</v>
      </c>
      <c r="E376" s="43" t="s">
        <v>359</v>
      </c>
      <c r="F376" s="86"/>
      <c r="G376" s="7">
        <f>'Прил.№5 ведомств.'!G295</f>
        <v>18492.599999999999</v>
      </c>
    </row>
    <row r="377" spans="1:9" ht="63">
      <c r="A377" s="31" t="s">
        <v>360</v>
      </c>
      <c r="B377" s="43" t="s">
        <v>401</v>
      </c>
      <c r="C377" s="43" t="s">
        <v>383</v>
      </c>
      <c r="D377" s="43" t="s">
        <v>202</v>
      </c>
      <c r="E377" s="43"/>
      <c r="F377" s="86"/>
      <c r="G377" s="11">
        <f>G378</f>
        <v>96.1</v>
      </c>
    </row>
    <row r="378" spans="1:9" ht="63">
      <c r="A378" s="31" t="s">
        <v>356</v>
      </c>
      <c r="B378" s="43" t="s">
        <v>401</v>
      </c>
      <c r="C378" s="43" t="s">
        <v>383</v>
      </c>
      <c r="D378" s="43" t="s">
        <v>202</v>
      </c>
      <c r="E378" s="43" t="s">
        <v>357</v>
      </c>
      <c r="F378" s="86"/>
      <c r="G378" s="11">
        <f>G379</f>
        <v>96.1</v>
      </c>
    </row>
    <row r="379" spans="1:9" ht="15.75">
      <c r="A379" s="31" t="s">
        <v>358</v>
      </c>
      <c r="B379" s="43" t="s">
        <v>401</v>
      </c>
      <c r="C379" s="43" t="s">
        <v>383</v>
      </c>
      <c r="D379" s="43" t="s">
        <v>202</v>
      </c>
      <c r="E379" s="43" t="s">
        <v>359</v>
      </c>
      <c r="F379" s="86"/>
      <c r="G379" s="11">
        <f>'Прил.№5 ведомств.'!G272</f>
        <v>96.1</v>
      </c>
      <c r="I379" s="134" t="s">
        <v>906</v>
      </c>
    </row>
    <row r="380" spans="1:9" ht="63" hidden="1">
      <c r="A380" s="48" t="s">
        <v>345</v>
      </c>
      <c r="B380" s="43" t="s">
        <v>775</v>
      </c>
      <c r="C380" s="43" t="s">
        <v>383</v>
      </c>
      <c r="D380" s="43" t="s">
        <v>202</v>
      </c>
      <c r="E380" s="43"/>
      <c r="F380" s="2">
        <v>903</v>
      </c>
      <c r="G380" s="11">
        <f>G377</f>
        <v>96.1</v>
      </c>
    </row>
    <row r="381" spans="1:9" ht="47.25" hidden="1">
      <c r="A381" s="26" t="s">
        <v>362</v>
      </c>
      <c r="B381" s="43" t="s">
        <v>402</v>
      </c>
      <c r="C381" s="43" t="s">
        <v>383</v>
      </c>
      <c r="D381" s="43" t="s">
        <v>202</v>
      </c>
      <c r="E381" s="43"/>
      <c r="F381" s="86"/>
      <c r="G381" s="11">
        <f>G382</f>
        <v>0</v>
      </c>
    </row>
    <row r="382" spans="1:9" ht="63" hidden="1">
      <c r="A382" s="31" t="s">
        <v>356</v>
      </c>
      <c r="B382" s="43" t="s">
        <v>402</v>
      </c>
      <c r="C382" s="43" t="s">
        <v>383</v>
      </c>
      <c r="D382" s="43" t="s">
        <v>202</v>
      </c>
      <c r="E382" s="43" t="s">
        <v>357</v>
      </c>
      <c r="F382" s="86"/>
      <c r="G382" s="11">
        <f>G383</f>
        <v>0</v>
      </c>
    </row>
    <row r="383" spans="1:9" ht="35.25" hidden="1" customHeight="1">
      <c r="A383" s="31" t="s">
        <v>358</v>
      </c>
      <c r="B383" s="43" t="s">
        <v>402</v>
      </c>
      <c r="C383" s="43" t="s">
        <v>383</v>
      </c>
      <c r="D383" s="43" t="s">
        <v>202</v>
      </c>
      <c r="E383" s="43" t="s">
        <v>359</v>
      </c>
      <c r="F383" s="86"/>
      <c r="G383" s="11"/>
    </row>
    <row r="384" spans="1:9" ht="63" hidden="1">
      <c r="A384" s="48" t="s">
        <v>345</v>
      </c>
      <c r="B384" s="43" t="s">
        <v>402</v>
      </c>
      <c r="C384" s="43" t="s">
        <v>383</v>
      </c>
      <c r="D384" s="43" t="s">
        <v>202</v>
      </c>
      <c r="E384" s="43"/>
      <c r="F384" s="2">
        <v>903</v>
      </c>
      <c r="G384" s="11">
        <f>G381</f>
        <v>0</v>
      </c>
    </row>
    <row r="385" spans="1:9" ht="31.5" hidden="1">
      <c r="A385" s="31" t="s">
        <v>776</v>
      </c>
      <c r="B385" s="43" t="s">
        <v>403</v>
      </c>
      <c r="C385" s="43" t="s">
        <v>383</v>
      </c>
      <c r="D385" s="43" t="s">
        <v>202</v>
      </c>
      <c r="E385" s="43"/>
      <c r="F385" s="86"/>
      <c r="G385" s="11">
        <f>G386</f>
        <v>0</v>
      </c>
    </row>
    <row r="386" spans="1:9" ht="63" hidden="1">
      <c r="A386" s="31" t="s">
        <v>356</v>
      </c>
      <c r="B386" s="43" t="s">
        <v>403</v>
      </c>
      <c r="C386" s="43" t="s">
        <v>383</v>
      </c>
      <c r="D386" s="43" t="s">
        <v>202</v>
      </c>
      <c r="E386" s="43" t="s">
        <v>357</v>
      </c>
      <c r="F386" s="86"/>
      <c r="G386" s="11">
        <f>G387</f>
        <v>0</v>
      </c>
    </row>
    <row r="387" spans="1:9" ht="15.75" hidden="1">
      <c r="A387" s="31" t="s">
        <v>358</v>
      </c>
      <c r="B387" s="43" t="s">
        <v>403</v>
      </c>
      <c r="C387" s="43" t="s">
        <v>383</v>
      </c>
      <c r="D387" s="43" t="s">
        <v>202</v>
      </c>
      <c r="E387" s="43" t="s">
        <v>359</v>
      </c>
      <c r="F387" s="86"/>
      <c r="G387" s="11"/>
    </row>
    <row r="388" spans="1:9" ht="63" hidden="1">
      <c r="A388" s="48" t="s">
        <v>345</v>
      </c>
      <c r="B388" s="43" t="s">
        <v>403</v>
      </c>
      <c r="C388" s="43" t="s">
        <v>383</v>
      </c>
      <c r="D388" s="43" t="s">
        <v>202</v>
      </c>
      <c r="E388" s="43"/>
      <c r="F388" s="2">
        <v>903</v>
      </c>
      <c r="G388" s="11">
        <f>G385</f>
        <v>0</v>
      </c>
    </row>
    <row r="389" spans="1:9" ht="31.5" hidden="1">
      <c r="A389" s="31" t="s">
        <v>368</v>
      </c>
      <c r="B389" s="43" t="s">
        <v>726</v>
      </c>
      <c r="C389" s="43" t="s">
        <v>383</v>
      </c>
      <c r="D389" s="43" t="s">
        <v>202</v>
      </c>
      <c r="E389" s="43"/>
      <c r="F389" s="86"/>
      <c r="G389" s="11">
        <f>G390</f>
        <v>0</v>
      </c>
    </row>
    <row r="390" spans="1:9" ht="63" hidden="1">
      <c r="A390" s="31" t="s">
        <v>356</v>
      </c>
      <c r="B390" s="43" t="s">
        <v>726</v>
      </c>
      <c r="C390" s="43" t="s">
        <v>383</v>
      </c>
      <c r="D390" s="43" t="s">
        <v>202</v>
      </c>
      <c r="E390" s="43" t="s">
        <v>357</v>
      </c>
      <c r="F390" s="86"/>
      <c r="G390" s="11">
        <f>G391</f>
        <v>0</v>
      </c>
    </row>
    <row r="391" spans="1:9" ht="15.75" hidden="1">
      <c r="A391" s="31" t="s">
        <v>358</v>
      </c>
      <c r="B391" s="43" t="s">
        <v>726</v>
      </c>
      <c r="C391" s="43" t="s">
        <v>383</v>
      </c>
      <c r="D391" s="43" t="s">
        <v>202</v>
      </c>
      <c r="E391" s="43" t="s">
        <v>359</v>
      </c>
      <c r="F391" s="86"/>
      <c r="G391" s="11"/>
    </row>
    <row r="392" spans="1:9" ht="63" hidden="1">
      <c r="A392" s="48" t="s">
        <v>345</v>
      </c>
      <c r="B392" s="43" t="s">
        <v>726</v>
      </c>
      <c r="C392" s="43" t="s">
        <v>383</v>
      </c>
      <c r="D392" s="43" t="s">
        <v>202</v>
      </c>
      <c r="E392" s="43"/>
      <c r="F392" s="2">
        <v>903</v>
      </c>
      <c r="G392" s="11">
        <f>G389</f>
        <v>0</v>
      </c>
    </row>
    <row r="393" spans="1:9" ht="31.5">
      <c r="A393" s="88" t="s">
        <v>777</v>
      </c>
      <c r="B393" s="43" t="s">
        <v>400</v>
      </c>
      <c r="C393" s="43" t="s">
        <v>383</v>
      </c>
      <c r="D393" s="43" t="s">
        <v>202</v>
      </c>
      <c r="E393" s="43"/>
      <c r="F393" s="2"/>
      <c r="G393" s="11">
        <f>G394+G396</f>
        <v>5</v>
      </c>
    </row>
    <row r="394" spans="1:9" ht="47.25" hidden="1">
      <c r="A394" s="31" t="s">
        <v>215</v>
      </c>
      <c r="B394" s="43" t="s">
        <v>400</v>
      </c>
      <c r="C394" s="43" t="s">
        <v>383</v>
      </c>
      <c r="D394" s="43" t="s">
        <v>202</v>
      </c>
      <c r="E394" s="43" t="s">
        <v>216</v>
      </c>
      <c r="F394" s="2"/>
      <c r="G394" s="11">
        <f>G395</f>
        <v>0</v>
      </c>
    </row>
    <row r="395" spans="1:9" ht="47.25" hidden="1">
      <c r="A395" s="31" t="s">
        <v>217</v>
      </c>
      <c r="B395" s="43" t="s">
        <v>400</v>
      </c>
      <c r="C395" s="43" t="s">
        <v>383</v>
      </c>
      <c r="D395" s="43" t="s">
        <v>202</v>
      </c>
      <c r="E395" s="43" t="s">
        <v>218</v>
      </c>
      <c r="F395" s="2"/>
      <c r="G395" s="11">
        <v>0</v>
      </c>
    </row>
    <row r="396" spans="1:9" ht="62.25" customHeight="1">
      <c r="A396" s="31" t="s">
        <v>356</v>
      </c>
      <c r="B396" s="43" t="s">
        <v>400</v>
      </c>
      <c r="C396" s="43" t="s">
        <v>383</v>
      </c>
      <c r="D396" s="43" t="s">
        <v>202</v>
      </c>
      <c r="E396" s="43" t="s">
        <v>357</v>
      </c>
      <c r="F396" s="2"/>
      <c r="G396" s="11">
        <f>G397</f>
        <v>5</v>
      </c>
    </row>
    <row r="397" spans="1:9" ht="15.75">
      <c r="A397" s="31" t="s">
        <v>358</v>
      </c>
      <c r="B397" s="43" t="s">
        <v>400</v>
      </c>
      <c r="C397" s="43" t="s">
        <v>383</v>
      </c>
      <c r="D397" s="43" t="s">
        <v>202</v>
      </c>
      <c r="E397" s="43" t="s">
        <v>359</v>
      </c>
      <c r="F397" s="2"/>
      <c r="G397" s="11">
        <f>'Прил.№5 ведомств.'!G300</f>
        <v>5</v>
      </c>
    </row>
    <row r="398" spans="1:9" ht="15.75">
      <c r="A398" s="26" t="s">
        <v>820</v>
      </c>
      <c r="B398" s="21" t="s">
        <v>821</v>
      </c>
      <c r="C398" s="43" t="s">
        <v>383</v>
      </c>
      <c r="D398" s="43" t="s">
        <v>202</v>
      </c>
      <c r="E398" s="43"/>
      <c r="F398" s="2"/>
      <c r="G398" s="11">
        <f>G399</f>
        <v>0.4</v>
      </c>
    </row>
    <row r="399" spans="1:9" ht="63">
      <c r="A399" s="26" t="s">
        <v>356</v>
      </c>
      <c r="B399" s="21" t="s">
        <v>821</v>
      </c>
      <c r="C399" s="43" t="s">
        <v>383</v>
      </c>
      <c r="D399" s="43" t="s">
        <v>202</v>
      </c>
      <c r="E399" s="43" t="s">
        <v>357</v>
      </c>
      <c r="F399" s="2"/>
      <c r="G399" s="11">
        <f>G400</f>
        <v>0.4</v>
      </c>
    </row>
    <row r="400" spans="1:9" ht="15.75">
      <c r="A400" s="26" t="s">
        <v>358</v>
      </c>
      <c r="B400" s="21" t="s">
        <v>821</v>
      </c>
      <c r="C400" s="43" t="s">
        <v>383</v>
      </c>
      <c r="D400" s="43" t="s">
        <v>202</v>
      </c>
      <c r="E400" s="43" t="s">
        <v>359</v>
      </c>
      <c r="F400" s="2"/>
      <c r="G400" s="11">
        <f>'Прил.№5 ведомств.'!G303</f>
        <v>0.4</v>
      </c>
      <c r="I400" s="134" t="s">
        <v>822</v>
      </c>
    </row>
    <row r="401" spans="1:7" ht="63">
      <c r="A401" s="48" t="s">
        <v>345</v>
      </c>
      <c r="B401" s="43" t="s">
        <v>397</v>
      </c>
      <c r="C401" s="43" t="s">
        <v>383</v>
      </c>
      <c r="D401" s="43" t="s">
        <v>202</v>
      </c>
      <c r="E401" s="43"/>
      <c r="F401" s="2">
        <v>903</v>
      </c>
      <c r="G401" s="11">
        <f>G371</f>
        <v>18594.099999999999</v>
      </c>
    </row>
    <row r="402" spans="1:7" ht="47.25" hidden="1">
      <c r="A402" s="70" t="s">
        <v>405</v>
      </c>
      <c r="B402" s="43" t="s">
        <v>406</v>
      </c>
      <c r="C402" s="43" t="s">
        <v>383</v>
      </c>
      <c r="D402" s="43" t="s">
        <v>202</v>
      </c>
      <c r="E402" s="43"/>
      <c r="F402" s="2"/>
      <c r="G402" s="11">
        <f>G403</f>
        <v>0</v>
      </c>
    </row>
    <row r="403" spans="1:7" ht="63" hidden="1">
      <c r="A403" s="31" t="s">
        <v>356</v>
      </c>
      <c r="B403" s="43" t="s">
        <v>406</v>
      </c>
      <c r="C403" s="43" t="s">
        <v>383</v>
      </c>
      <c r="D403" s="43" t="s">
        <v>202</v>
      </c>
      <c r="E403" s="43" t="s">
        <v>357</v>
      </c>
      <c r="F403" s="2"/>
      <c r="G403" s="11"/>
    </row>
    <row r="404" spans="1:7" ht="15.75" hidden="1">
      <c r="A404" s="31" t="s">
        <v>358</v>
      </c>
      <c r="B404" s="43" t="s">
        <v>406</v>
      </c>
      <c r="C404" s="43" t="s">
        <v>383</v>
      </c>
      <c r="D404" s="43" t="s">
        <v>202</v>
      </c>
      <c r="E404" s="43" t="s">
        <v>359</v>
      </c>
      <c r="F404" s="2"/>
      <c r="G404" s="11"/>
    </row>
    <row r="405" spans="1:7" ht="63" hidden="1">
      <c r="A405" s="48" t="s">
        <v>345</v>
      </c>
      <c r="B405" s="43" t="s">
        <v>406</v>
      </c>
      <c r="C405" s="43" t="s">
        <v>383</v>
      </c>
      <c r="D405" s="43" t="s">
        <v>202</v>
      </c>
      <c r="E405" s="43"/>
      <c r="F405" s="2">
        <v>903</v>
      </c>
      <c r="G405" s="11">
        <f>G404</f>
        <v>0</v>
      </c>
    </row>
    <row r="406" spans="1:7" ht="78.75">
      <c r="A406" s="44" t="s">
        <v>407</v>
      </c>
      <c r="B406" s="8" t="s">
        <v>408</v>
      </c>
      <c r="C406" s="84"/>
      <c r="D406" s="84"/>
      <c r="E406" s="84"/>
      <c r="F406" s="84"/>
      <c r="G406" s="68">
        <f>G407</f>
        <v>200</v>
      </c>
    </row>
    <row r="407" spans="1:7" ht="15.75">
      <c r="A407" s="85" t="s">
        <v>382</v>
      </c>
      <c r="B407" s="43" t="s">
        <v>408</v>
      </c>
      <c r="C407" s="43" t="s">
        <v>383</v>
      </c>
      <c r="D407" s="85"/>
      <c r="E407" s="85"/>
      <c r="F407" s="85"/>
      <c r="G407" s="11">
        <f>G408</f>
        <v>200</v>
      </c>
    </row>
    <row r="408" spans="1:7" ht="15.75">
      <c r="A408" s="85" t="s">
        <v>384</v>
      </c>
      <c r="B408" s="43" t="s">
        <v>408</v>
      </c>
      <c r="C408" s="43" t="s">
        <v>383</v>
      </c>
      <c r="D408" s="43" t="s">
        <v>202</v>
      </c>
      <c r="E408" s="85"/>
      <c r="F408" s="85"/>
      <c r="G408" s="11">
        <f>G409</f>
        <v>200</v>
      </c>
    </row>
    <row r="409" spans="1:7" ht="63">
      <c r="A409" s="31" t="s">
        <v>409</v>
      </c>
      <c r="B409" s="43" t="s">
        <v>410</v>
      </c>
      <c r="C409" s="43" t="s">
        <v>383</v>
      </c>
      <c r="D409" s="43" t="s">
        <v>202</v>
      </c>
      <c r="E409" s="85"/>
      <c r="F409" s="85"/>
      <c r="G409" s="11">
        <f>G410</f>
        <v>200</v>
      </c>
    </row>
    <row r="410" spans="1:7" ht="63">
      <c r="A410" s="26" t="s">
        <v>356</v>
      </c>
      <c r="B410" s="43" t="s">
        <v>410</v>
      </c>
      <c r="C410" s="43" t="s">
        <v>383</v>
      </c>
      <c r="D410" s="43" t="s">
        <v>202</v>
      </c>
      <c r="E410" s="43" t="s">
        <v>357</v>
      </c>
      <c r="F410" s="85"/>
      <c r="G410" s="11">
        <f>G411</f>
        <v>200</v>
      </c>
    </row>
    <row r="411" spans="1:7" ht="15.75">
      <c r="A411" s="26" t="s">
        <v>358</v>
      </c>
      <c r="B411" s="43" t="s">
        <v>410</v>
      </c>
      <c r="C411" s="43" t="s">
        <v>383</v>
      </c>
      <c r="D411" s="43" t="s">
        <v>202</v>
      </c>
      <c r="E411" s="43" t="s">
        <v>359</v>
      </c>
      <c r="F411" s="85"/>
      <c r="G411" s="11">
        <f>'Прил.№5 ведомств.'!G322</f>
        <v>200</v>
      </c>
    </row>
    <row r="412" spans="1:7" ht="63" hidden="1">
      <c r="A412" s="48" t="s">
        <v>778</v>
      </c>
      <c r="B412" s="43" t="s">
        <v>410</v>
      </c>
      <c r="C412" s="43" t="s">
        <v>383</v>
      </c>
      <c r="D412" s="43" t="s">
        <v>202</v>
      </c>
      <c r="E412" s="43"/>
      <c r="F412" s="85"/>
      <c r="G412" s="11">
        <f>G413</f>
        <v>0</v>
      </c>
    </row>
    <row r="413" spans="1:7" ht="63" hidden="1">
      <c r="A413" s="31" t="s">
        <v>356</v>
      </c>
      <c r="B413" s="43" t="s">
        <v>410</v>
      </c>
      <c r="C413" s="43" t="s">
        <v>383</v>
      </c>
      <c r="D413" s="43" t="s">
        <v>202</v>
      </c>
      <c r="E413" s="43" t="s">
        <v>357</v>
      </c>
      <c r="F413" s="85"/>
      <c r="G413" s="11">
        <f>G414</f>
        <v>0</v>
      </c>
    </row>
    <row r="414" spans="1:7" ht="15.75" hidden="1">
      <c r="A414" s="31" t="s">
        <v>358</v>
      </c>
      <c r="B414" s="43" t="s">
        <v>410</v>
      </c>
      <c r="C414" s="43" t="s">
        <v>383</v>
      </c>
      <c r="D414" s="43" t="s">
        <v>202</v>
      </c>
      <c r="E414" s="43" t="s">
        <v>359</v>
      </c>
      <c r="F414" s="85"/>
      <c r="G414" s="11"/>
    </row>
    <row r="415" spans="1:7" ht="63">
      <c r="A415" s="48" t="s">
        <v>345</v>
      </c>
      <c r="B415" s="43" t="s">
        <v>408</v>
      </c>
      <c r="C415" s="43" t="s">
        <v>383</v>
      </c>
      <c r="D415" s="43" t="s">
        <v>202</v>
      </c>
      <c r="E415" s="85"/>
      <c r="F415" s="2">
        <v>903</v>
      </c>
      <c r="G415" s="11">
        <f>G406</f>
        <v>200</v>
      </c>
    </row>
    <row r="416" spans="1:7" ht="63">
      <c r="A416" s="44" t="s">
        <v>630</v>
      </c>
      <c r="B416" s="8" t="s">
        <v>631</v>
      </c>
      <c r="C416" s="2"/>
      <c r="D416" s="2"/>
      <c r="E416" s="2"/>
      <c r="F416" s="2"/>
      <c r="G416" s="68">
        <f>G417+G430</f>
        <v>12375.499999999998</v>
      </c>
    </row>
    <row r="417" spans="1:7" ht="78.75">
      <c r="A417" s="44" t="s">
        <v>632</v>
      </c>
      <c r="B417" s="8" t="s">
        <v>633</v>
      </c>
      <c r="C417" s="8"/>
      <c r="D417" s="8"/>
      <c r="E417" s="3"/>
      <c r="F417" s="3"/>
      <c r="G417" s="68">
        <f>G418</f>
        <v>8697.2999999999993</v>
      </c>
    </row>
    <row r="418" spans="1:7" ht="15.75">
      <c r="A418" s="85" t="s">
        <v>477</v>
      </c>
      <c r="B418" s="43" t="s">
        <v>633</v>
      </c>
      <c r="C418" s="43" t="s">
        <v>318</v>
      </c>
      <c r="D418" s="43"/>
      <c r="E418" s="2"/>
      <c r="F418" s="2"/>
      <c r="G418" s="11">
        <f>G419</f>
        <v>8697.2999999999993</v>
      </c>
    </row>
    <row r="419" spans="1:7" ht="15.75">
      <c r="A419" s="85" t="s">
        <v>629</v>
      </c>
      <c r="B419" s="43" t="s">
        <v>633</v>
      </c>
      <c r="C419" s="43" t="s">
        <v>318</v>
      </c>
      <c r="D419" s="43" t="s">
        <v>299</v>
      </c>
      <c r="E419" s="2"/>
      <c r="F419" s="2"/>
      <c r="G419" s="11">
        <f>G420+G423+G426</f>
        <v>8697.2999999999993</v>
      </c>
    </row>
    <row r="420" spans="1:7" ht="31.5">
      <c r="A420" s="26" t="s">
        <v>634</v>
      </c>
      <c r="B420" s="21" t="s">
        <v>635</v>
      </c>
      <c r="C420" s="43" t="s">
        <v>318</v>
      </c>
      <c r="D420" s="43" t="s">
        <v>299</v>
      </c>
      <c r="E420" s="2"/>
      <c r="F420" s="2"/>
      <c r="G420" s="11">
        <f>G421</f>
        <v>253.4</v>
      </c>
    </row>
    <row r="421" spans="1:7" ht="51" customHeight="1">
      <c r="A421" s="26" t="s">
        <v>215</v>
      </c>
      <c r="B421" s="21" t="s">
        <v>635</v>
      </c>
      <c r="C421" s="43" t="s">
        <v>318</v>
      </c>
      <c r="D421" s="43" t="s">
        <v>299</v>
      </c>
      <c r="E421" s="2">
        <v>200</v>
      </c>
      <c r="F421" s="2"/>
      <c r="G421" s="11">
        <f>G422</f>
        <v>253.4</v>
      </c>
    </row>
    <row r="422" spans="1:7" ht="47.25">
      <c r="A422" s="26" t="s">
        <v>217</v>
      </c>
      <c r="B422" s="21" t="s">
        <v>635</v>
      </c>
      <c r="C422" s="43" t="s">
        <v>318</v>
      </c>
      <c r="D422" s="43" t="s">
        <v>299</v>
      </c>
      <c r="E422" s="2">
        <v>240</v>
      </c>
      <c r="F422" s="2"/>
      <c r="G422" s="11">
        <f>'Прил.№5 ведомств.'!G818</f>
        <v>253.4</v>
      </c>
    </row>
    <row r="423" spans="1:7" ht="31.5" customHeight="1">
      <c r="A423" s="26" t="s">
        <v>636</v>
      </c>
      <c r="B423" s="21" t="s">
        <v>637</v>
      </c>
      <c r="C423" s="43" t="s">
        <v>318</v>
      </c>
      <c r="D423" s="43" t="s">
        <v>299</v>
      </c>
      <c r="E423" s="2"/>
      <c r="F423" s="2"/>
      <c r="G423" s="11">
        <f>G424</f>
        <v>5258.6</v>
      </c>
    </row>
    <row r="424" spans="1:7" ht="47.25">
      <c r="A424" s="26" t="s">
        <v>215</v>
      </c>
      <c r="B424" s="21" t="s">
        <v>637</v>
      </c>
      <c r="C424" s="43" t="s">
        <v>318</v>
      </c>
      <c r="D424" s="43" t="s">
        <v>299</v>
      </c>
      <c r="E424" s="2">
        <v>200</v>
      </c>
      <c r="F424" s="2"/>
      <c r="G424" s="11">
        <f>G425</f>
        <v>5258.6</v>
      </c>
    </row>
    <row r="425" spans="1:7" ht="47.25">
      <c r="A425" s="26" t="s">
        <v>217</v>
      </c>
      <c r="B425" s="21" t="s">
        <v>637</v>
      </c>
      <c r="C425" s="43" t="s">
        <v>318</v>
      </c>
      <c r="D425" s="43" t="s">
        <v>299</v>
      </c>
      <c r="E425" s="2">
        <v>240</v>
      </c>
      <c r="F425" s="2"/>
      <c r="G425" s="11">
        <f>'Прил.№5 ведомств.'!G821</f>
        <v>5258.6</v>
      </c>
    </row>
    <row r="426" spans="1:7" ht="31.5">
      <c r="A426" s="26" t="s">
        <v>638</v>
      </c>
      <c r="B426" s="21" t="s">
        <v>639</v>
      </c>
      <c r="C426" s="43" t="s">
        <v>318</v>
      </c>
      <c r="D426" s="43" t="s">
        <v>299</v>
      </c>
      <c r="E426" s="2"/>
      <c r="F426" s="2"/>
      <c r="G426" s="11">
        <f>G427</f>
        <v>3185.3</v>
      </c>
    </row>
    <row r="427" spans="1:7" ht="47.25">
      <c r="A427" s="26" t="s">
        <v>215</v>
      </c>
      <c r="B427" s="21" t="s">
        <v>639</v>
      </c>
      <c r="C427" s="43" t="s">
        <v>318</v>
      </c>
      <c r="D427" s="43" t="s">
        <v>299</v>
      </c>
      <c r="E427" s="2">
        <v>200</v>
      </c>
      <c r="F427" s="2"/>
      <c r="G427" s="11">
        <f>G428</f>
        <v>3185.3</v>
      </c>
    </row>
    <row r="428" spans="1:7" ht="47.25">
      <c r="A428" s="26" t="s">
        <v>217</v>
      </c>
      <c r="B428" s="21" t="s">
        <v>639</v>
      </c>
      <c r="C428" s="43" t="s">
        <v>318</v>
      </c>
      <c r="D428" s="43" t="s">
        <v>299</v>
      </c>
      <c r="E428" s="2">
        <v>240</v>
      </c>
      <c r="F428" s="2"/>
      <c r="G428" s="11">
        <f>'Прил.№5 ведомств.'!G824</f>
        <v>3185.3</v>
      </c>
    </row>
    <row r="429" spans="1:7" ht="47.25">
      <c r="A429" s="48" t="s">
        <v>746</v>
      </c>
      <c r="B429" s="43" t="s">
        <v>633</v>
      </c>
      <c r="C429" s="43" t="s">
        <v>318</v>
      </c>
      <c r="D429" s="43" t="s">
        <v>299</v>
      </c>
      <c r="E429" s="2"/>
      <c r="F429" s="2">
        <v>908</v>
      </c>
      <c r="G429" s="11">
        <f>G417</f>
        <v>8697.2999999999993</v>
      </c>
    </row>
    <row r="430" spans="1:7" ht="63">
      <c r="A430" s="24" t="s">
        <v>640</v>
      </c>
      <c r="B430" s="8" t="s">
        <v>641</v>
      </c>
      <c r="C430" s="8"/>
      <c r="D430" s="8"/>
      <c r="E430" s="3"/>
      <c r="F430" s="3"/>
      <c r="G430" s="68">
        <f>G431</f>
        <v>3678.1999999999994</v>
      </c>
    </row>
    <row r="431" spans="1:7" ht="15.75">
      <c r="A431" s="85" t="s">
        <v>477</v>
      </c>
      <c r="B431" s="43" t="s">
        <v>641</v>
      </c>
      <c r="C431" s="43" t="s">
        <v>318</v>
      </c>
      <c r="D431" s="43"/>
      <c r="E431" s="2"/>
      <c r="F431" s="2"/>
      <c r="G431" s="11">
        <f>G432</f>
        <v>3678.1999999999994</v>
      </c>
    </row>
    <row r="432" spans="1:7" ht="15.75">
      <c r="A432" s="85" t="s">
        <v>629</v>
      </c>
      <c r="B432" s="43" t="s">
        <v>641</v>
      </c>
      <c r="C432" s="43" t="s">
        <v>318</v>
      </c>
      <c r="D432" s="43" t="s">
        <v>299</v>
      </c>
      <c r="E432" s="2"/>
      <c r="F432" s="2"/>
      <c r="G432" s="11">
        <f>G433+G438+G441+G444</f>
        <v>3678.1999999999994</v>
      </c>
    </row>
    <row r="433" spans="1:8" ht="31.5">
      <c r="A433" s="26" t="s">
        <v>638</v>
      </c>
      <c r="B433" s="21" t="s">
        <v>642</v>
      </c>
      <c r="C433" s="43" t="s">
        <v>318</v>
      </c>
      <c r="D433" s="43" t="s">
        <v>299</v>
      </c>
      <c r="E433" s="2"/>
      <c r="F433" s="2"/>
      <c r="G433" s="11">
        <f>G434+G436</f>
        <v>1112.3999999999999</v>
      </c>
    </row>
    <row r="434" spans="1:8" ht="110.25">
      <c r="A434" s="26" t="s">
        <v>211</v>
      </c>
      <c r="B434" s="21" t="s">
        <v>642</v>
      </c>
      <c r="C434" s="43" t="s">
        <v>318</v>
      </c>
      <c r="D434" s="43" t="s">
        <v>299</v>
      </c>
      <c r="E434" s="2">
        <v>100</v>
      </c>
      <c r="F434" s="2"/>
      <c r="G434" s="11">
        <f>G435</f>
        <v>892.8</v>
      </c>
      <c r="H434" t="s">
        <v>893</v>
      </c>
    </row>
    <row r="435" spans="1:8" ht="31.5">
      <c r="A435" s="49" t="s">
        <v>426</v>
      </c>
      <c r="B435" s="21" t="s">
        <v>642</v>
      </c>
      <c r="C435" s="43" t="s">
        <v>318</v>
      </c>
      <c r="D435" s="43" t="s">
        <v>299</v>
      </c>
      <c r="E435" s="2">
        <v>110</v>
      </c>
      <c r="F435" s="2"/>
      <c r="G435" s="11">
        <f>'Прил.№5 ведомств.'!G828</f>
        <v>892.8</v>
      </c>
    </row>
    <row r="436" spans="1:8" ht="47.25">
      <c r="A436" s="26" t="s">
        <v>215</v>
      </c>
      <c r="B436" s="21" t="s">
        <v>642</v>
      </c>
      <c r="C436" s="43" t="s">
        <v>318</v>
      </c>
      <c r="D436" s="43" t="s">
        <v>299</v>
      </c>
      <c r="E436" s="2">
        <v>200</v>
      </c>
      <c r="F436" s="2"/>
      <c r="G436" s="11">
        <f>G437</f>
        <v>219.6</v>
      </c>
    </row>
    <row r="437" spans="1:8" ht="47.25">
      <c r="A437" s="26" t="s">
        <v>217</v>
      </c>
      <c r="B437" s="21" t="s">
        <v>642</v>
      </c>
      <c r="C437" s="43" t="s">
        <v>318</v>
      </c>
      <c r="D437" s="43" t="s">
        <v>299</v>
      </c>
      <c r="E437" s="2">
        <v>240</v>
      </c>
      <c r="F437" s="2"/>
      <c r="G437" s="11">
        <f>'Прил.№5 ведомств.'!G830</f>
        <v>219.6</v>
      </c>
    </row>
    <row r="438" spans="1:8" ht="15.75">
      <c r="A438" s="26" t="s">
        <v>643</v>
      </c>
      <c r="B438" s="21" t="s">
        <v>644</v>
      </c>
      <c r="C438" s="43" t="s">
        <v>318</v>
      </c>
      <c r="D438" s="43" t="s">
        <v>299</v>
      </c>
      <c r="E438" s="2"/>
      <c r="F438" s="2"/>
      <c r="G438" s="11">
        <f>G439</f>
        <v>86.6</v>
      </c>
    </row>
    <row r="439" spans="1:8" ht="47.25">
      <c r="A439" s="26" t="s">
        <v>215</v>
      </c>
      <c r="B439" s="21" t="s">
        <v>644</v>
      </c>
      <c r="C439" s="43" t="s">
        <v>318</v>
      </c>
      <c r="D439" s="43" t="s">
        <v>299</v>
      </c>
      <c r="E439" s="2">
        <v>200</v>
      </c>
      <c r="F439" s="2"/>
      <c r="G439" s="11">
        <f>G440</f>
        <v>86.6</v>
      </c>
    </row>
    <row r="440" spans="1:8" ht="47.25">
      <c r="A440" s="26" t="s">
        <v>217</v>
      </c>
      <c r="B440" s="21" t="s">
        <v>644</v>
      </c>
      <c r="C440" s="43" t="s">
        <v>318</v>
      </c>
      <c r="D440" s="43" t="s">
        <v>299</v>
      </c>
      <c r="E440" s="2">
        <v>240</v>
      </c>
      <c r="F440" s="2"/>
      <c r="G440" s="11">
        <f>'Прил.№5 ведомств.'!G833</f>
        <v>86.6</v>
      </c>
    </row>
    <row r="441" spans="1:8" ht="63">
      <c r="A441" s="125" t="s">
        <v>645</v>
      </c>
      <c r="B441" s="21" t="s">
        <v>646</v>
      </c>
      <c r="C441" s="43" t="s">
        <v>318</v>
      </c>
      <c r="D441" s="43" t="s">
        <v>299</v>
      </c>
      <c r="E441" s="2"/>
      <c r="F441" s="2"/>
      <c r="G441" s="11">
        <f>G442</f>
        <v>2130.6</v>
      </c>
    </row>
    <row r="442" spans="1:8" ht="47.25">
      <c r="A442" s="26" t="s">
        <v>215</v>
      </c>
      <c r="B442" s="21" t="s">
        <v>646</v>
      </c>
      <c r="C442" s="43" t="s">
        <v>318</v>
      </c>
      <c r="D442" s="43" t="s">
        <v>299</v>
      </c>
      <c r="E442" s="2">
        <v>200</v>
      </c>
      <c r="F442" s="2"/>
      <c r="G442" s="11">
        <f>G443</f>
        <v>2130.6</v>
      </c>
    </row>
    <row r="443" spans="1:8" ht="47.25">
      <c r="A443" s="26" t="s">
        <v>217</v>
      </c>
      <c r="B443" s="21" t="s">
        <v>646</v>
      </c>
      <c r="C443" s="43" t="s">
        <v>318</v>
      </c>
      <c r="D443" s="43" t="s">
        <v>299</v>
      </c>
      <c r="E443" s="2">
        <v>240</v>
      </c>
      <c r="F443" s="2"/>
      <c r="G443" s="11">
        <f>'Прил.№5 ведомств.'!G836</f>
        <v>2130.6</v>
      </c>
    </row>
    <row r="444" spans="1:8" ht="31.5">
      <c r="A444" s="125" t="s">
        <v>647</v>
      </c>
      <c r="B444" s="21" t="s">
        <v>648</v>
      </c>
      <c r="C444" s="43" t="s">
        <v>318</v>
      </c>
      <c r="D444" s="43" t="s">
        <v>299</v>
      </c>
      <c r="E444" s="2"/>
      <c r="F444" s="2"/>
      <c r="G444" s="11">
        <f>G445</f>
        <v>348.6</v>
      </c>
    </row>
    <row r="445" spans="1:8" ht="47.25">
      <c r="A445" s="26" t="s">
        <v>215</v>
      </c>
      <c r="B445" s="21" t="s">
        <v>648</v>
      </c>
      <c r="C445" s="43" t="s">
        <v>318</v>
      </c>
      <c r="D445" s="43" t="s">
        <v>299</v>
      </c>
      <c r="E445" s="2">
        <v>200</v>
      </c>
      <c r="F445" s="2"/>
      <c r="G445" s="11">
        <f>G446</f>
        <v>348.6</v>
      </c>
    </row>
    <row r="446" spans="1:8" ht="47.25">
      <c r="A446" s="26" t="s">
        <v>217</v>
      </c>
      <c r="B446" s="21" t="s">
        <v>648</v>
      </c>
      <c r="C446" s="43" t="s">
        <v>318</v>
      </c>
      <c r="D446" s="43" t="s">
        <v>299</v>
      </c>
      <c r="E446" s="2">
        <v>240</v>
      </c>
      <c r="F446" s="2"/>
      <c r="G446" s="11">
        <f>'Прил.№5 ведомств.'!G839</f>
        <v>348.6</v>
      </c>
    </row>
    <row r="447" spans="1:8" ht="47.25">
      <c r="A447" s="48" t="s">
        <v>746</v>
      </c>
      <c r="B447" s="21" t="s">
        <v>641</v>
      </c>
      <c r="C447" s="43" t="s">
        <v>318</v>
      </c>
      <c r="D447" s="43" t="s">
        <v>299</v>
      </c>
      <c r="E447" s="2"/>
      <c r="F447" s="2">
        <v>908</v>
      </c>
      <c r="G447" s="11">
        <f>G430</f>
        <v>3678.1999999999994</v>
      </c>
    </row>
    <row r="448" spans="1:8" ht="78.75">
      <c r="A448" s="37" t="s">
        <v>265</v>
      </c>
      <c r="B448" s="148" t="s">
        <v>266</v>
      </c>
      <c r="C448" s="8"/>
      <c r="D448" s="8"/>
      <c r="E448" s="8"/>
      <c r="F448" s="3"/>
      <c r="G448" s="68">
        <f>G449</f>
        <v>100</v>
      </c>
    </row>
    <row r="449" spans="1:7" ht="15.75">
      <c r="A449" s="26" t="s">
        <v>201</v>
      </c>
      <c r="B449" s="6" t="s">
        <v>266</v>
      </c>
      <c r="C449" s="43" t="s">
        <v>202</v>
      </c>
      <c r="D449" s="43"/>
      <c r="E449" s="43"/>
      <c r="F449" s="2"/>
      <c r="G449" s="11">
        <f>G450</f>
        <v>100</v>
      </c>
    </row>
    <row r="450" spans="1:7" ht="31.5">
      <c r="A450" s="26" t="s">
        <v>223</v>
      </c>
      <c r="B450" s="32" t="s">
        <v>266</v>
      </c>
      <c r="C450" s="43" t="s">
        <v>202</v>
      </c>
      <c r="D450" s="43" t="s">
        <v>224</v>
      </c>
      <c r="E450" s="43"/>
      <c r="F450" s="2"/>
      <c r="G450" s="11">
        <f>G451</f>
        <v>100</v>
      </c>
    </row>
    <row r="451" spans="1:7" ht="47.25">
      <c r="A451" s="31" t="s">
        <v>241</v>
      </c>
      <c r="B451" s="21" t="s">
        <v>267</v>
      </c>
      <c r="C451" s="43" t="s">
        <v>202</v>
      </c>
      <c r="D451" s="43" t="s">
        <v>224</v>
      </c>
      <c r="E451" s="43"/>
      <c r="F451" s="2"/>
      <c r="G451" s="11">
        <f>G452</f>
        <v>100</v>
      </c>
    </row>
    <row r="452" spans="1:7" ht="47.25">
      <c r="A452" s="31" t="s">
        <v>215</v>
      </c>
      <c r="B452" s="21" t="s">
        <v>267</v>
      </c>
      <c r="C452" s="43" t="s">
        <v>202</v>
      </c>
      <c r="D452" s="43" t="s">
        <v>224</v>
      </c>
      <c r="E452" s="43" t="s">
        <v>229</v>
      </c>
      <c r="F452" s="2"/>
      <c r="G452" s="11">
        <f>G453</f>
        <v>100</v>
      </c>
    </row>
    <row r="453" spans="1:7" ht="78.75">
      <c r="A453" s="31" t="s">
        <v>268</v>
      </c>
      <c r="B453" s="21" t="s">
        <v>267</v>
      </c>
      <c r="C453" s="43" t="s">
        <v>202</v>
      </c>
      <c r="D453" s="43" t="s">
        <v>224</v>
      </c>
      <c r="E453" s="43" t="s">
        <v>244</v>
      </c>
      <c r="F453" s="2"/>
      <c r="G453" s="11">
        <f>'Прил.№5 ведомств.'!G89</f>
        <v>100</v>
      </c>
    </row>
    <row r="454" spans="1:7" ht="31.5">
      <c r="A454" s="31" t="s">
        <v>232</v>
      </c>
      <c r="B454" s="32" t="s">
        <v>266</v>
      </c>
      <c r="C454" s="43" t="s">
        <v>202</v>
      </c>
      <c r="D454" s="43" t="s">
        <v>224</v>
      </c>
      <c r="E454" s="43"/>
      <c r="F454" s="2">
        <v>902</v>
      </c>
      <c r="G454" s="11">
        <f>G448</f>
        <v>100</v>
      </c>
    </row>
    <row r="455" spans="1:7" ht="94.5">
      <c r="A455" s="44" t="s">
        <v>779</v>
      </c>
      <c r="B455" s="8" t="s">
        <v>605</v>
      </c>
      <c r="C455" s="8"/>
      <c r="D455" s="8"/>
      <c r="E455" s="84"/>
      <c r="F455" s="3"/>
      <c r="G455" s="68">
        <f>G456</f>
        <v>5567.9000000000005</v>
      </c>
    </row>
    <row r="456" spans="1:7" ht="15.75">
      <c r="A456" s="31" t="s">
        <v>477</v>
      </c>
      <c r="B456" s="43" t="s">
        <v>605</v>
      </c>
      <c r="C456" s="43" t="s">
        <v>318</v>
      </c>
      <c r="D456" s="43"/>
      <c r="E456" s="85"/>
      <c r="F456" s="2"/>
      <c r="G456" s="11">
        <f>G457</f>
        <v>5567.9000000000005</v>
      </c>
    </row>
    <row r="457" spans="1:7" ht="15.75">
      <c r="A457" s="31" t="s">
        <v>604</v>
      </c>
      <c r="B457" s="43" t="s">
        <v>605</v>
      </c>
      <c r="C457" s="43" t="s">
        <v>318</v>
      </c>
      <c r="D457" s="43" t="s">
        <v>297</v>
      </c>
      <c r="E457" s="85"/>
      <c r="F457" s="2"/>
      <c r="G457" s="11">
        <f>G462+G465+G468+G471+G474+G477+G480</f>
        <v>5567.9000000000005</v>
      </c>
    </row>
    <row r="458" spans="1:7" ht="63" hidden="1">
      <c r="A458" s="38" t="s">
        <v>606</v>
      </c>
      <c r="B458" s="21" t="s">
        <v>607</v>
      </c>
      <c r="C458" s="43" t="s">
        <v>318</v>
      </c>
      <c r="D458" s="43" t="s">
        <v>297</v>
      </c>
      <c r="E458" s="85"/>
      <c r="F458" s="2"/>
      <c r="G458" s="11">
        <f>G459</f>
        <v>0</v>
      </c>
    </row>
    <row r="459" spans="1:7" ht="47.25" hidden="1">
      <c r="A459" s="31" t="s">
        <v>215</v>
      </c>
      <c r="B459" s="21" t="s">
        <v>607</v>
      </c>
      <c r="C459" s="43" t="s">
        <v>318</v>
      </c>
      <c r="D459" s="43" t="s">
        <v>297</v>
      </c>
      <c r="E459" s="43" t="s">
        <v>216</v>
      </c>
      <c r="F459" s="2"/>
      <c r="G459" s="11">
        <f>G460</f>
        <v>0</v>
      </c>
    </row>
    <row r="460" spans="1:7" ht="47.25" hidden="1">
      <c r="A460" s="31" t="s">
        <v>217</v>
      </c>
      <c r="B460" s="21" t="s">
        <v>607</v>
      </c>
      <c r="C460" s="43" t="s">
        <v>318</v>
      </c>
      <c r="D460" s="43" t="s">
        <v>297</v>
      </c>
      <c r="E460" s="43" t="s">
        <v>218</v>
      </c>
      <c r="F460" s="2"/>
      <c r="G460" s="11"/>
    </row>
    <row r="461" spans="1:7" ht="47.25" hidden="1">
      <c r="A461" s="48" t="s">
        <v>746</v>
      </c>
      <c r="B461" s="21" t="s">
        <v>607</v>
      </c>
      <c r="C461" s="43"/>
      <c r="D461" s="43"/>
      <c r="E461" s="43"/>
      <c r="F461" s="2">
        <v>908</v>
      </c>
      <c r="G461" s="11">
        <f>G458</f>
        <v>0</v>
      </c>
    </row>
    <row r="462" spans="1:7" ht="15.75">
      <c r="A462" s="125" t="s">
        <v>608</v>
      </c>
      <c r="B462" s="21" t="s">
        <v>609</v>
      </c>
      <c r="C462" s="43" t="s">
        <v>318</v>
      </c>
      <c r="D462" s="43" t="s">
        <v>297</v>
      </c>
      <c r="E462" s="43"/>
      <c r="F462" s="2"/>
      <c r="G462" s="11">
        <f>G463</f>
        <v>450</v>
      </c>
    </row>
    <row r="463" spans="1:7" ht="47.25">
      <c r="A463" s="33" t="s">
        <v>215</v>
      </c>
      <c r="B463" s="21" t="s">
        <v>609</v>
      </c>
      <c r="C463" s="43" t="s">
        <v>318</v>
      </c>
      <c r="D463" s="43" t="s">
        <v>297</v>
      </c>
      <c r="E463" s="43" t="s">
        <v>216</v>
      </c>
      <c r="F463" s="2"/>
      <c r="G463" s="11">
        <f>G464</f>
        <v>450</v>
      </c>
    </row>
    <row r="464" spans="1:7" ht="47.25">
      <c r="A464" s="33" t="s">
        <v>217</v>
      </c>
      <c r="B464" s="21" t="s">
        <v>609</v>
      </c>
      <c r="C464" s="43" t="s">
        <v>318</v>
      </c>
      <c r="D464" s="43" t="s">
        <v>297</v>
      </c>
      <c r="E464" s="43" t="s">
        <v>218</v>
      </c>
      <c r="F464" s="2"/>
      <c r="G464" s="11">
        <f>'Прил.№5 ведомств.'!G773</f>
        <v>450</v>
      </c>
    </row>
    <row r="465" spans="1:7" ht="15.75">
      <c r="A465" s="125" t="s">
        <v>610</v>
      </c>
      <c r="B465" s="21" t="s">
        <v>611</v>
      </c>
      <c r="C465" s="43" t="s">
        <v>318</v>
      </c>
      <c r="D465" s="43" t="s">
        <v>297</v>
      </c>
      <c r="E465" s="43"/>
      <c r="F465" s="2"/>
      <c r="G465" s="11">
        <f>G466</f>
        <v>130</v>
      </c>
    </row>
    <row r="466" spans="1:7" ht="47.25">
      <c r="A466" s="33" t="s">
        <v>215</v>
      </c>
      <c r="B466" s="21" t="s">
        <v>611</v>
      </c>
      <c r="C466" s="43" t="s">
        <v>318</v>
      </c>
      <c r="D466" s="43" t="s">
        <v>297</v>
      </c>
      <c r="E466" s="43" t="s">
        <v>216</v>
      </c>
      <c r="F466" s="2"/>
      <c r="G466" s="11">
        <f>G467</f>
        <v>130</v>
      </c>
    </row>
    <row r="467" spans="1:7" ht="47.25">
      <c r="A467" s="33" t="s">
        <v>217</v>
      </c>
      <c r="B467" s="21" t="s">
        <v>611</v>
      </c>
      <c r="C467" s="43" t="s">
        <v>318</v>
      </c>
      <c r="D467" s="43" t="s">
        <v>297</v>
      </c>
      <c r="E467" s="43" t="s">
        <v>218</v>
      </c>
      <c r="F467" s="2"/>
      <c r="G467" s="11">
        <f>'Прил.№5 ведомств.'!G776</f>
        <v>130</v>
      </c>
    </row>
    <row r="468" spans="1:7" ht="15.75">
      <c r="A468" s="125" t="s">
        <v>612</v>
      </c>
      <c r="B468" s="21" t="s">
        <v>613</v>
      </c>
      <c r="C468" s="43" t="s">
        <v>318</v>
      </c>
      <c r="D468" s="43" t="s">
        <v>297</v>
      </c>
      <c r="E468" s="43"/>
      <c r="F468" s="2"/>
      <c r="G468" s="11">
        <f>G469</f>
        <v>3574.6</v>
      </c>
    </row>
    <row r="469" spans="1:7" ht="47.25">
      <c r="A469" s="33" t="s">
        <v>215</v>
      </c>
      <c r="B469" s="21" t="s">
        <v>613</v>
      </c>
      <c r="C469" s="43" t="s">
        <v>318</v>
      </c>
      <c r="D469" s="43" t="s">
        <v>297</v>
      </c>
      <c r="E469" s="43" t="s">
        <v>216</v>
      </c>
      <c r="F469" s="2"/>
      <c r="G469" s="11">
        <f>G470</f>
        <v>3574.6</v>
      </c>
    </row>
    <row r="470" spans="1:7" ht="47.25">
      <c r="A470" s="33" t="s">
        <v>217</v>
      </c>
      <c r="B470" s="21" t="s">
        <v>613</v>
      </c>
      <c r="C470" s="43" t="s">
        <v>318</v>
      </c>
      <c r="D470" s="43" t="s">
        <v>297</v>
      </c>
      <c r="E470" s="43" t="s">
        <v>218</v>
      </c>
      <c r="F470" s="2"/>
      <c r="G470" s="11">
        <f>'Прил.№5 ведомств.'!G779</f>
        <v>3574.6</v>
      </c>
    </row>
    <row r="471" spans="1:7" ht="31.5">
      <c r="A471" s="125" t="s">
        <v>614</v>
      </c>
      <c r="B471" s="21" t="s">
        <v>615</v>
      </c>
      <c r="C471" s="43" t="s">
        <v>318</v>
      </c>
      <c r="D471" s="43" t="s">
        <v>297</v>
      </c>
      <c r="E471" s="43"/>
      <c r="F471" s="2"/>
      <c r="G471" s="11">
        <f>G472</f>
        <v>936.1</v>
      </c>
    </row>
    <row r="472" spans="1:7" ht="47.25">
      <c r="A472" s="33" t="s">
        <v>215</v>
      </c>
      <c r="B472" s="21" t="s">
        <v>615</v>
      </c>
      <c r="C472" s="43" t="s">
        <v>318</v>
      </c>
      <c r="D472" s="43" t="s">
        <v>297</v>
      </c>
      <c r="E472" s="43" t="s">
        <v>216</v>
      </c>
      <c r="F472" s="2"/>
      <c r="G472" s="11">
        <f>G473</f>
        <v>936.1</v>
      </c>
    </row>
    <row r="473" spans="1:7" ht="47.25">
      <c r="A473" s="33" t="s">
        <v>217</v>
      </c>
      <c r="B473" s="21" t="s">
        <v>615</v>
      </c>
      <c r="C473" s="43" t="s">
        <v>318</v>
      </c>
      <c r="D473" s="43" t="s">
        <v>297</v>
      </c>
      <c r="E473" s="43" t="s">
        <v>218</v>
      </c>
      <c r="F473" s="2"/>
      <c r="G473" s="11">
        <f>'Прил.№5 ведомств.'!G782</f>
        <v>936.1</v>
      </c>
    </row>
    <row r="474" spans="1:7" ht="15.75">
      <c r="A474" s="125" t="s">
        <v>616</v>
      </c>
      <c r="B474" s="21" t="s">
        <v>617</v>
      </c>
      <c r="C474" s="43" t="s">
        <v>318</v>
      </c>
      <c r="D474" s="43" t="s">
        <v>297</v>
      </c>
      <c r="E474" s="43"/>
      <c r="F474" s="2"/>
      <c r="G474" s="11">
        <f>G475</f>
        <v>288.2</v>
      </c>
    </row>
    <row r="475" spans="1:7" ht="47.25">
      <c r="A475" s="33" t="s">
        <v>215</v>
      </c>
      <c r="B475" s="21" t="s">
        <v>617</v>
      </c>
      <c r="C475" s="43" t="s">
        <v>318</v>
      </c>
      <c r="D475" s="43" t="s">
        <v>297</v>
      </c>
      <c r="E475" s="43" t="s">
        <v>216</v>
      </c>
      <c r="F475" s="2"/>
      <c r="G475" s="11">
        <f>G476</f>
        <v>288.2</v>
      </c>
    </row>
    <row r="476" spans="1:7" ht="47.25">
      <c r="A476" s="33" t="s">
        <v>217</v>
      </c>
      <c r="B476" s="21" t="s">
        <v>617</v>
      </c>
      <c r="C476" s="43" t="s">
        <v>318</v>
      </c>
      <c r="D476" s="43" t="s">
        <v>297</v>
      </c>
      <c r="E476" s="43" t="s">
        <v>218</v>
      </c>
      <c r="F476" s="2"/>
      <c r="G476" s="11">
        <f>'Прил.№5 ведомств.'!G785</f>
        <v>288.2</v>
      </c>
    </row>
    <row r="477" spans="1:7" ht="31.5" hidden="1">
      <c r="A477" s="123" t="s">
        <v>618</v>
      </c>
      <c r="B477" s="21" t="s">
        <v>619</v>
      </c>
      <c r="C477" s="43" t="s">
        <v>318</v>
      </c>
      <c r="D477" s="43" t="s">
        <v>297</v>
      </c>
      <c r="E477" s="43"/>
      <c r="F477" s="2"/>
      <c r="G477" s="11">
        <f>G478</f>
        <v>0</v>
      </c>
    </row>
    <row r="478" spans="1:7" ht="47.25" hidden="1">
      <c r="A478" s="33" t="s">
        <v>215</v>
      </c>
      <c r="B478" s="21" t="s">
        <v>619</v>
      </c>
      <c r="C478" s="43" t="s">
        <v>318</v>
      </c>
      <c r="D478" s="43" t="s">
        <v>297</v>
      </c>
      <c r="E478" s="43"/>
      <c r="F478" s="2"/>
      <c r="G478" s="11">
        <f>G479</f>
        <v>0</v>
      </c>
    </row>
    <row r="479" spans="1:7" ht="47.25" hidden="1">
      <c r="A479" s="33" t="s">
        <v>217</v>
      </c>
      <c r="B479" s="21" t="s">
        <v>619</v>
      </c>
      <c r="C479" s="43" t="s">
        <v>318</v>
      </c>
      <c r="D479" s="43" t="s">
        <v>297</v>
      </c>
      <c r="E479" s="43"/>
      <c r="F479" s="2"/>
      <c r="G479" s="11"/>
    </row>
    <row r="480" spans="1:7" ht="31.5">
      <c r="A480" s="123" t="s">
        <v>620</v>
      </c>
      <c r="B480" s="21" t="s">
        <v>621</v>
      </c>
      <c r="C480" s="43" t="s">
        <v>318</v>
      </c>
      <c r="D480" s="43" t="s">
        <v>297</v>
      </c>
      <c r="E480" s="43"/>
      <c r="F480" s="2"/>
      <c r="G480" s="11">
        <f>G481</f>
        <v>189</v>
      </c>
    </row>
    <row r="481" spans="1:7" ht="47.25">
      <c r="A481" s="26" t="s">
        <v>215</v>
      </c>
      <c r="B481" s="21" t="s">
        <v>621</v>
      </c>
      <c r="C481" s="43" t="s">
        <v>318</v>
      </c>
      <c r="D481" s="43" t="s">
        <v>297</v>
      </c>
      <c r="E481" s="2">
        <v>200</v>
      </c>
      <c r="F481" s="89"/>
      <c r="G481" s="7">
        <f>G482</f>
        <v>189</v>
      </c>
    </row>
    <row r="482" spans="1:7" ht="47.25">
      <c r="A482" s="26" t="s">
        <v>217</v>
      </c>
      <c r="B482" s="21" t="s">
        <v>621</v>
      </c>
      <c r="C482" s="43" t="s">
        <v>318</v>
      </c>
      <c r="D482" s="43" t="s">
        <v>297</v>
      </c>
      <c r="E482" s="2">
        <v>240</v>
      </c>
      <c r="F482" s="89"/>
      <c r="G482" s="7">
        <f>'Прил.№5 ведомств.'!G791</f>
        <v>189</v>
      </c>
    </row>
    <row r="483" spans="1:7" ht="47.25">
      <c r="A483" s="48" t="s">
        <v>746</v>
      </c>
      <c r="B483" s="21" t="s">
        <v>605</v>
      </c>
      <c r="C483" s="43"/>
      <c r="D483" s="43"/>
      <c r="E483" s="2"/>
      <c r="F483" s="2">
        <v>908</v>
      </c>
      <c r="G483" s="7">
        <f>G455</f>
        <v>5567.9000000000005</v>
      </c>
    </row>
    <row r="484" spans="1:7" ht="63">
      <c r="A484" s="24" t="s">
        <v>418</v>
      </c>
      <c r="B484" s="25" t="s">
        <v>419</v>
      </c>
      <c r="C484" s="8"/>
      <c r="D484" s="8"/>
      <c r="E484" s="3"/>
      <c r="F484" s="3"/>
      <c r="G484" s="4">
        <f>G485+G496</f>
        <v>145</v>
      </c>
    </row>
    <row r="485" spans="1:7" ht="15.75">
      <c r="A485" s="26" t="s">
        <v>347</v>
      </c>
      <c r="B485" s="21" t="s">
        <v>419</v>
      </c>
      <c r="C485" s="43" t="s">
        <v>348</v>
      </c>
      <c r="D485" s="43"/>
      <c r="E485" s="2"/>
      <c r="F485" s="2"/>
      <c r="G485" s="7">
        <f>G486</f>
        <v>70</v>
      </c>
    </row>
    <row r="486" spans="1:7" ht="31.5">
      <c r="A486" s="26" t="s">
        <v>379</v>
      </c>
      <c r="B486" s="21" t="s">
        <v>419</v>
      </c>
      <c r="C486" s="43" t="s">
        <v>348</v>
      </c>
      <c r="D486" s="43" t="s">
        <v>303</v>
      </c>
      <c r="E486" s="2"/>
      <c r="F486" s="2"/>
      <c r="G486" s="7">
        <f>G487+G490</f>
        <v>70</v>
      </c>
    </row>
    <row r="487" spans="1:7" ht="47.25">
      <c r="A487" s="26" t="s">
        <v>420</v>
      </c>
      <c r="B487" s="21" t="s">
        <v>421</v>
      </c>
      <c r="C487" s="43" t="s">
        <v>348</v>
      </c>
      <c r="D487" s="43" t="s">
        <v>303</v>
      </c>
      <c r="E487" s="2"/>
      <c r="F487" s="2"/>
      <c r="G487" s="7">
        <f>G488</f>
        <v>50</v>
      </c>
    </row>
    <row r="488" spans="1:7" ht="47.25">
      <c r="A488" s="26" t="s">
        <v>215</v>
      </c>
      <c r="B488" s="21" t="s">
        <v>421</v>
      </c>
      <c r="C488" s="43" t="s">
        <v>348</v>
      </c>
      <c r="D488" s="43" t="s">
        <v>303</v>
      </c>
      <c r="E488" s="2">
        <v>200</v>
      </c>
      <c r="F488" s="2"/>
      <c r="G488" s="7">
        <f>G489</f>
        <v>50</v>
      </c>
    </row>
    <row r="489" spans="1:7" ht="47.25">
      <c r="A489" s="26" t="s">
        <v>217</v>
      </c>
      <c r="B489" s="21" t="s">
        <v>421</v>
      </c>
      <c r="C489" s="43" t="s">
        <v>348</v>
      </c>
      <c r="D489" s="43" t="s">
        <v>303</v>
      </c>
      <c r="E489" s="2">
        <v>240</v>
      </c>
      <c r="F489" s="2"/>
      <c r="G489" s="7">
        <f>'Прил.№5 ведомств.'!G634</f>
        <v>50</v>
      </c>
    </row>
    <row r="490" spans="1:7" ht="78.75">
      <c r="A490" s="26" t="s">
        <v>563</v>
      </c>
      <c r="B490" s="21" t="s">
        <v>564</v>
      </c>
      <c r="C490" s="43" t="s">
        <v>348</v>
      </c>
      <c r="D490" s="43" t="s">
        <v>303</v>
      </c>
      <c r="E490" s="2"/>
      <c r="F490" s="2"/>
      <c r="G490" s="7">
        <f>G491+G493</f>
        <v>20</v>
      </c>
    </row>
    <row r="491" spans="1:7" ht="110.25">
      <c r="A491" s="26" t="s">
        <v>211</v>
      </c>
      <c r="B491" s="21" t="s">
        <v>564</v>
      </c>
      <c r="C491" s="43" t="s">
        <v>348</v>
      </c>
      <c r="D491" s="43" t="s">
        <v>303</v>
      </c>
      <c r="E491" s="2">
        <v>100</v>
      </c>
      <c r="F491" s="2"/>
      <c r="G491" s="7">
        <f>G492</f>
        <v>5</v>
      </c>
    </row>
    <row r="492" spans="1:7" ht="31.5">
      <c r="A492" s="26" t="s">
        <v>426</v>
      </c>
      <c r="B492" s="21" t="s">
        <v>564</v>
      </c>
      <c r="C492" s="43" t="s">
        <v>348</v>
      </c>
      <c r="D492" s="43" t="s">
        <v>303</v>
      </c>
      <c r="E492" s="2">
        <v>110</v>
      </c>
      <c r="F492" s="2"/>
      <c r="G492" s="7">
        <f>'Прил.№5 ведомств.'!G637</f>
        <v>5</v>
      </c>
    </row>
    <row r="493" spans="1:7" ht="47.25">
      <c r="A493" s="26" t="s">
        <v>215</v>
      </c>
      <c r="B493" s="21" t="s">
        <v>564</v>
      </c>
      <c r="C493" s="43" t="s">
        <v>348</v>
      </c>
      <c r="D493" s="43" t="s">
        <v>303</v>
      </c>
      <c r="E493" s="2">
        <v>200</v>
      </c>
      <c r="F493" s="2"/>
      <c r="G493" s="7">
        <f>G494</f>
        <v>15</v>
      </c>
    </row>
    <row r="494" spans="1:7" ht="47.25">
      <c r="A494" s="26" t="s">
        <v>217</v>
      </c>
      <c r="B494" s="21" t="s">
        <v>564</v>
      </c>
      <c r="C494" s="43" t="s">
        <v>348</v>
      </c>
      <c r="D494" s="43" t="s">
        <v>303</v>
      </c>
      <c r="E494" s="2">
        <v>240</v>
      </c>
      <c r="F494" s="2"/>
      <c r="G494" s="7">
        <f>'Прил.№5 ведомств.'!G639</f>
        <v>15</v>
      </c>
    </row>
    <row r="495" spans="1:7" ht="47.25">
      <c r="A495" s="31" t="s">
        <v>490</v>
      </c>
      <c r="B495" s="21" t="s">
        <v>419</v>
      </c>
      <c r="C495" s="43" t="s">
        <v>348</v>
      </c>
      <c r="D495" s="43" t="s">
        <v>303</v>
      </c>
      <c r="E495" s="2"/>
      <c r="F495" s="2">
        <v>906</v>
      </c>
      <c r="G495" s="7">
        <f>G487+G490</f>
        <v>70</v>
      </c>
    </row>
    <row r="496" spans="1:7" ht="15.75">
      <c r="A496" s="85" t="s">
        <v>382</v>
      </c>
      <c r="B496" s="21" t="s">
        <v>419</v>
      </c>
      <c r="C496" s="43" t="s">
        <v>383</v>
      </c>
      <c r="D496" s="43"/>
      <c r="E496" s="2"/>
      <c r="F496" s="2"/>
      <c r="G496" s="7">
        <f>G497</f>
        <v>75</v>
      </c>
    </row>
    <row r="497" spans="1:7" ht="31.5">
      <c r="A497" s="26" t="s">
        <v>417</v>
      </c>
      <c r="B497" s="21" t="s">
        <v>419</v>
      </c>
      <c r="C497" s="43" t="s">
        <v>383</v>
      </c>
      <c r="D497" s="43" t="s">
        <v>234</v>
      </c>
      <c r="E497" s="2"/>
      <c r="F497" s="2"/>
      <c r="G497" s="7">
        <f>G498+G501+G504</f>
        <v>75</v>
      </c>
    </row>
    <row r="498" spans="1:7" ht="47.25" hidden="1">
      <c r="A498" s="26" t="s">
        <v>420</v>
      </c>
      <c r="B498" s="21" t="s">
        <v>421</v>
      </c>
      <c r="C498" s="43" t="s">
        <v>383</v>
      </c>
      <c r="D498" s="43" t="s">
        <v>234</v>
      </c>
      <c r="E498" s="2"/>
      <c r="F498" s="2"/>
      <c r="G498" s="7">
        <f>G499</f>
        <v>0</v>
      </c>
    </row>
    <row r="499" spans="1:7" ht="47.25" hidden="1">
      <c r="A499" s="26" t="s">
        <v>215</v>
      </c>
      <c r="B499" s="21" t="s">
        <v>421</v>
      </c>
      <c r="C499" s="43" t="s">
        <v>383</v>
      </c>
      <c r="D499" s="43" t="s">
        <v>234</v>
      </c>
      <c r="E499" s="2">
        <v>200</v>
      </c>
      <c r="F499" s="2"/>
      <c r="G499" s="7">
        <f>G500</f>
        <v>0</v>
      </c>
    </row>
    <row r="500" spans="1:7" ht="47.25" hidden="1">
      <c r="A500" s="26" t="s">
        <v>217</v>
      </c>
      <c r="B500" s="21" t="s">
        <v>421</v>
      </c>
      <c r="C500" s="43" t="s">
        <v>383</v>
      </c>
      <c r="D500" s="43" t="s">
        <v>234</v>
      </c>
      <c r="E500" s="2">
        <v>240</v>
      </c>
      <c r="F500" s="2"/>
      <c r="G500" s="7">
        <f>'Прил.№5 ведомств.'!G348</f>
        <v>0</v>
      </c>
    </row>
    <row r="501" spans="1:7" ht="31.5">
      <c r="A501" s="26" t="s">
        <v>422</v>
      </c>
      <c r="B501" s="21" t="s">
        <v>423</v>
      </c>
      <c r="C501" s="43" t="s">
        <v>383</v>
      </c>
      <c r="D501" s="43" t="s">
        <v>234</v>
      </c>
      <c r="E501" s="2"/>
      <c r="F501" s="2"/>
      <c r="G501" s="7">
        <f>G502</f>
        <v>20</v>
      </c>
    </row>
    <row r="502" spans="1:7" ht="47.25">
      <c r="A502" s="26" t="s">
        <v>215</v>
      </c>
      <c r="B502" s="21" t="s">
        <v>423</v>
      </c>
      <c r="C502" s="43" t="s">
        <v>383</v>
      </c>
      <c r="D502" s="43" t="s">
        <v>234</v>
      </c>
      <c r="E502" s="2">
        <v>200</v>
      </c>
      <c r="F502" s="2"/>
      <c r="G502" s="7">
        <f>G503</f>
        <v>20</v>
      </c>
    </row>
    <row r="503" spans="1:7" ht="47.25">
      <c r="A503" s="26" t="s">
        <v>217</v>
      </c>
      <c r="B503" s="21" t="s">
        <v>423</v>
      </c>
      <c r="C503" s="43" t="s">
        <v>383</v>
      </c>
      <c r="D503" s="43" t="s">
        <v>234</v>
      </c>
      <c r="E503" s="2">
        <v>240</v>
      </c>
      <c r="F503" s="2"/>
      <c r="G503" s="7">
        <f>'Прил.№5 ведомств.'!G351</f>
        <v>20</v>
      </c>
    </row>
    <row r="504" spans="1:7" ht="47.25">
      <c r="A504" s="26" t="s">
        <v>813</v>
      </c>
      <c r="B504" s="21" t="s">
        <v>814</v>
      </c>
      <c r="C504" s="43" t="s">
        <v>383</v>
      </c>
      <c r="D504" s="43" t="s">
        <v>234</v>
      </c>
      <c r="E504" s="2"/>
      <c r="F504" s="2"/>
      <c r="G504" s="7">
        <f>G505</f>
        <v>55</v>
      </c>
    </row>
    <row r="505" spans="1:7" ht="47.25">
      <c r="A505" s="26" t="s">
        <v>215</v>
      </c>
      <c r="B505" s="21" t="s">
        <v>814</v>
      </c>
      <c r="C505" s="43" t="s">
        <v>383</v>
      </c>
      <c r="D505" s="43" t="s">
        <v>234</v>
      </c>
      <c r="E505" s="2">
        <v>200</v>
      </c>
      <c r="F505" s="2"/>
      <c r="G505" s="7">
        <f>G506</f>
        <v>55</v>
      </c>
    </row>
    <row r="506" spans="1:7" ht="47.25">
      <c r="A506" s="26" t="s">
        <v>217</v>
      </c>
      <c r="B506" s="21" t="s">
        <v>814</v>
      </c>
      <c r="C506" s="43" t="s">
        <v>383</v>
      </c>
      <c r="D506" s="43" t="s">
        <v>234</v>
      </c>
      <c r="E506" s="2">
        <v>240</v>
      </c>
      <c r="F506" s="2"/>
      <c r="G506" s="7">
        <f>'Прил.№5 ведомств.'!G354</f>
        <v>55</v>
      </c>
    </row>
    <row r="507" spans="1:7" ht="63">
      <c r="A507" s="48" t="s">
        <v>345</v>
      </c>
      <c r="B507" s="21" t="s">
        <v>419</v>
      </c>
      <c r="C507" s="43" t="s">
        <v>383</v>
      </c>
      <c r="D507" s="43" t="s">
        <v>234</v>
      </c>
      <c r="E507" s="2"/>
      <c r="F507" s="2">
        <v>903</v>
      </c>
      <c r="G507" s="7">
        <f>G496</f>
        <v>75</v>
      </c>
    </row>
    <row r="508" spans="1:7" ht="15.75">
      <c r="A508" s="84" t="s">
        <v>780</v>
      </c>
      <c r="B508" s="84"/>
      <c r="C508" s="84"/>
      <c r="D508" s="84"/>
      <c r="E508" s="84"/>
      <c r="F508" s="84"/>
      <c r="G508" s="149">
        <f>G10+G19+G102+G214+G221+G239+G246+G268+G323+G406+G416+G448+G455+G484</f>
        <v>229035.80000000002</v>
      </c>
    </row>
    <row r="509" spans="1:7">
      <c r="C509" s="1"/>
      <c r="D509" s="1"/>
      <c r="E509" s="1"/>
      <c r="F509" s="1"/>
      <c r="G509" s="1"/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topLeftCell="A28" workbookViewId="0">
      <selection activeCell="M17" sqref="M17"/>
    </sheetView>
  </sheetViews>
  <sheetFormatPr defaultRowHeight="15"/>
  <cols>
    <col min="1" max="1" width="33.28515625" customWidth="1"/>
    <col min="5" max="5" width="15.85546875" customWidth="1"/>
    <col min="7" max="7" width="16.85546875" customWidth="1"/>
  </cols>
  <sheetData>
    <row r="1" spans="1:7" ht="18.75" customHeight="1">
      <c r="A1" s="166" t="s">
        <v>815</v>
      </c>
      <c r="B1" s="166"/>
      <c r="C1" s="166"/>
      <c r="D1" s="13"/>
      <c r="F1" s="90" t="s">
        <v>786</v>
      </c>
      <c r="G1" s="73"/>
    </row>
    <row r="2" spans="1:7" ht="18.75" customHeight="1">
      <c r="A2" s="166"/>
      <c r="B2" s="166"/>
      <c r="C2" s="166"/>
      <c r="D2" s="13"/>
      <c r="F2" s="90" t="s">
        <v>0</v>
      </c>
      <c r="G2" s="73"/>
    </row>
    <row r="3" spans="1:7" ht="18.75">
      <c r="A3" s="13"/>
      <c r="B3" s="13"/>
      <c r="C3" s="13"/>
      <c r="D3" s="13"/>
      <c r="F3" s="90" t="s">
        <v>848</v>
      </c>
      <c r="G3" s="73"/>
    </row>
    <row r="4" spans="1:7" ht="15.75">
      <c r="A4" s="13"/>
      <c r="B4" s="13"/>
      <c r="C4" s="13"/>
      <c r="D4" s="13"/>
      <c r="E4" s="13"/>
      <c r="F4" s="13"/>
      <c r="G4" s="73"/>
    </row>
    <row r="5" spans="1:7">
      <c r="A5" s="163" t="s">
        <v>781</v>
      </c>
      <c r="B5" s="163"/>
      <c r="C5" s="163"/>
      <c r="D5" s="163"/>
      <c r="E5" s="163"/>
      <c r="F5" s="163"/>
      <c r="G5" s="163"/>
    </row>
    <row r="6" spans="1:7">
      <c r="A6" s="163"/>
      <c r="B6" s="163"/>
      <c r="C6" s="163"/>
      <c r="D6" s="163"/>
      <c r="E6" s="163"/>
      <c r="F6" s="163"/>
      <c r="G6" s="163"/>
    </row>
    <row r="7" spans="1:7" ht="15.75">
      <c r="A7" s="13"/>
      <c r="B7" s="13"/>
      <c r="C7" s="13"/>
      <c r="D7" s="13"/>
      <c r="E7" s="91"/>
      <c r="F7" s="91"/>
      <c r="G7" s="77" t="s">
        <v>4</v>
      </c>
    </row>
    <row r="8" spans="1:7" ht="31.5">
      <c r="A8" s="92" t="s">
        <v>682</v>
      </c>
      <c r="B8" s="92" t="s">
        <v>744</v>
      </c>
      <c r="C8" s="92" t="s">
        <v>741</v>
      </c>
      <c r="D8" s="92" t="s">
        <v>742</v>
      </c>
      <c r="E8" s="92" t="s">
        <v>740</v>
      </c>
      <c r="F8" s="92" t="s">
        <v>743</v>
      </c>
      <c r="G8" s="78" t="s">
        <v>7</v>
      </c>
    </row>
    <row r="9" spans="1:7" ht="95.25" hidden="1" customHeight="1">
      <c r="A9" s="164" t="s">
        <v>782</v>
      </c>
      <c r="B9" s="164"/>
      <c r="C9" s="164"/>
      <c r="D9" s="164"/>
      <c r="E9" s="164"/>
      <c r="F9" s="164"/>
      <c r="G9" s="93">
        <f>G11</f>
        <v>0</v>
      </c>
    </row>
    <row r="10" spans="1:7" ht="78.75" hidden="1">
      <c r="A10" s="5" t="s">
        <v>783</v>
      </c>
      <c r="B10" s="5">
        <v>903</v>
      </c>
      <c r="C10" s="5"/>
      <c r="D10" s="5"/>
      <c r="E10" s="5"/>
      <c r="F10" s="5"/>
      <c r="G10" s="93">
        <f>G11</f>
        <v>0</v>
      </c>
    </row>
    <row r="11" spans="1:7" ht="15.75" hidden="1">
      <c r="A11" s="48" t="s">
        <v>327</v>
      </c>
      <c r="B11" s="6">
        <v>903</v>
      </c>
      <c r="C11" s="43" t="s">
        <v>328</v>
      </c>
      <c r="D11" s="43"/>
      <c r="E11" s="43"/>
      <c r="F11" s="43"/>
      <c r="G11" s="94">
        <f>G12</f>
        <v>0</v>
      </c>
    </row>
    <row r="12" spans="1:7" ht="15.75" hidden="1">
      <c r="A12" s="31" t="s">
        <v>205</v>
      </c>
      <c r="B12" s="6">
        <v>903</v>
      </c>
      <c r="C12" s="43" t="s">
        <v>328</v>
      </c>
      <c r="D12" s="43" t="s">
        <v>299</v>
      </c>
      <c r="E12" s="43" t="s">
        <v>206</v>
      </c>
      <c r="F12" s="43"/>
      <c r="G12" s="94">
        <f>G14</f>
        <v>0</v>
      </c>
    </row>
    <row r="13" spans="1:7" ht="31.5" hidden="1">
      <c r="A13" s="31" t="s">
        <v>225</v>
      </c>
      <c r="B13" s="6">
        <v>903</v>
      </c>
      <c r="C13" s="43" t="s">
        <v>328</v>
      </c>
      <c r="D13" s="43" t="s">
        <v>299</v>
      </c>
      <c r="E13" s="43" t="s">
        <v>226</v>
      </c>
      <c r="F13" s="43"/>
      <c r="G13" s="94">
        <f>G14</f>
        <v>0</v>
      </c>
    </row>
    <row r="14" spans="1:7" ht="31.5" hidden="1">
      <c r="A14" s="31" t="s">
        <v>285</v>
      </c>
      <c r="B14" s="6">
        <v>903</v>
      </c>
      <c r="C14" s="43" t="s">
        <v>328</v>
      </c>
      <c r="D14" s="43" t="s">
        <v>299</v>
      </c>
      <c r="E14" s="43" t="s">
        <v>286</v>
      </c>
      <c r="F14" s="43"/>
      <c r="G14" s="94">
        <f>G15</f>
        <v>0</v>
      </c>
    </row>
    <row r="15" spans="1:7" ht="31.5" hidden="1">
      <c r="A15" s="31" t="s">
        <v>332</v>
      </c>
      <c r="B15" s="6">
        <v>903</v>
      </c>
      <c r="C15" s="43" t="s">
        <v>328</v>
      </c>
      <c r="D15" s="43" t="s">
        <v>299</v>
      </c>
      <c r="E15" s="43" t="s">
        <v>286</v>
      </c>
      <c r="F15" s="43" t="s">
        <v>333</v>
      </c>
      <c r="G15" s="94">
        <f>G16</f>
        <v>0</v>
      </c>
    </row>
    <row r="16" spans="1:7" ht="47.25" hidden="1">
      <c r="A16" s="31" t="s">
        <v>432</v>
      </c>
      <c r="B16" s="6">
        <v>903</v>
      </c>
      <c r="C16" s="43" t="s">
        <v>328</v>
      </c>
      <c r="D16" s="43" t="s">
        <v>299</v>
      </c>
      <c r="E16" s="43" t="s">
        <v>286</v>
      </c>
      <c r="F16" s="43" t="s">
        <v>433</v>
      </c>
      <c r="G16" s="94"/>
    </row>
    <row r="17" spans="1:7" ht="59.25" customHeight="1">
      <c r="A17" s="165" t="s">
        <v>784</v>
      </c>
      <c r="B17" s="165"/>
      <c r="C17" s="165"/>
      <c r="D17" s="165"/>
      <c r="E17" s="165"/>
      <c r="F17" s="165"/>
      <c r="G17" s="93">
        <f>G19</f>
        <v>1803</v>
      </c>
    </row>
    <row r="18" spans="1:7" ht="78.75">
      <c r="A18" s="5" t="s">
        <v>783</v>
      </c>
      <c r="B18" s="5">
        <v>903</v>
      </c>
      <c r="C18" s="5"/>
      <c r="D18" s="5"/>
      <c r="E18" s="5"/>
      <c r="F18" s="5"/>
      <c r="G18" s="93">
        <f>G19</f>
        <v>1803</v>
      </c>
    </row>
    <row r="19" spans="1:7" ht="15.75">
      <c r="A19" s="95" t="s">
        <v>327</v>
      </c>
      <c r="B19" s="10" t="s">
        <v>750</v>
      </c>
      <c r="C19" s="10" t="s">
        <v>328</v>
      </c>
      <c r="D19" s="10"/>
      <c r="E19" s="10"/>
      <c r="F19" s="10"/>
      <c r="G19" s="96">
        <f>G20</f>
        <v>1803</v>
      </c>
    </row>
    <row r="20" spans="1:7" ht="31.5">
      <c r="A20" s="31" t="s">
        <v>336</v>
      </c>
      <c r="B20" s="6">
        <v>903</v>
      </c>
      <c r="C20" s="43" t="s">
        <v>328</v>
      </c>
      <c r="D20" s="43" t="s">
        <v>299</v>
      </c>
      <c r="E20" s="43"/>
      <c r="F20" s="43"/>
      <c r="G20" s="94">
        <f>G21</f>
        <v>1803</v>
      </c>
    </row>
    <row r="21" spans="1:7" ht="78.75">
      <c r="A21" s="31" t="s">
        <v>785</v>
      </c>
      <c r="B21" s="6">
        <v>903</v>
      </c>
      <c r="C21" s="43" t="s">
        <v>328</v>
      </c>
      <c r="D21" s="43" t="s">
        <v>299</v>
      </c>
      <c r="E21" s="43" t="s">
        <v>428</v>
      </c>
      <c r="F21" s="43"/>
      <c r="G21" s="94">
        <f>G25+G22+G29+G33</f>
        <v>1803</v>
      </c>
    </row>
    <row r="22" spans="1:7" ht="47.25" hidden="1">
      <c r="A22" s="31" t="s">
        <v>429</v>
      </c>
      <c r="B22" s="6">
        <v>903</v>
      </c>
      <c r="C22" s="43" t="s">
        <v>328</v>
      </c>
      <c r="D22" s="43" t="s">
        <v>299</v>
      </c>
      <c r="E22" s="43" t="s">
        <v>430</v>
      </c>
      <c r="F22" s="43"/>
      <c r="G22" s="94">
        <f>G23</f>
        <v>0</v>
      </c>
    </row>
    <row r="23" spans="1:7" ht="31.5" hidden="1">
      <c r="A23" s="31" t="s">
        <v>332</v>
      </c>
      <c r="B23" s="6">
        <v>903</v>
      </c>
      <c r="C23" s="43" t="s">
        <v>328</v>
      </c>
      <c r="D23" s="43" t="s">
        <v>299</v>
      </c>
      <c r="E23" s="43" t="s">
        <v>431</v>
      </c>
      <c r="F23" s="43" t="s">
        <v>333</v>
      </c>
      <c r="G23" s="94">
        <f>G24</f>
        <v>0</v>
      </c>
    </row>
    <row r="24" spans="1:7" ht="47.25" hidden="1">
      <c r="A24" s="31" t="s">
        <v>432</v>
      </c>
      <c r="B24" s="6">
        <v>903</v>
      </c>
      <c r="C24" s="43" t="s">
        <v>328</v>
      </c>
      <c r="D24" s="43" t="s">
        <v>299</v>
      </c>
      <c r="E24" s="43" t="s">
        <v>431</v>
      </c>
      <c r="F24" s="43" t="s">
        <v>433</v>
      </c>
      <c r="G24" s="94">
        <v>0</v>
      </c>
    </row>
    <row r="25" spans="1:7" ht="63">
      <c r="A25" s="48" t="s">
        <v>752</v>
      </c>
      <c r="B25" s="6">
        <v>903</v>
      </c>
      <c r="C25" s="43" t="s">
        <v>328</v>
      </c>
      <c r="D25" s="43" t="s">
        <v>299</v>
      </c>
      <c r="E25" s="43" t="s">
        <v>440</v>
      </c>
      <c r="F25" s="43"/>
      <c r="G25" s="94">
        <f>G26</f>
        <v>420</v>
      </c>
    </row>
    <row r="26" spans="1:7" ht="47.25">
      <c r="A26" s="31" t="s">
        <v>241</v>
      </c>
      <c r="B26" s="6">
        <v>903</v>
      </c>
      <c r="C26" s="43" t="s">
        <v>328</v>
      </c>
      <c r="D26" s="43" t="s">
        <v>299</v>
      </c>
      <c r="E26" s="43" t="s">
        <v>441</v>
      </c>
      <c r="F26" s="43"/>
      <c r="G26" s="94">
        <f>G27</f>
        <v>420</v>
      </c>
    </row>
    <row r="27" spans="1:7" ht="31.5">
      <c r="A27" s="31" t="s">
        <v>332</v>
      </c>
      <c r="B27" s="6">
        <v>903</v>
      </c>
      <c r="C27" s="43" t="s">
        <v>328</v>
      </c>
      <c r="D27" s="43" t="s">
        <v>299</v>
      </c>
      <c r="E27" s="43" t="s">
        <v>441</v>
      </c>
      <c r="F27" s="43" t="s">
        <v>333</v>
      </c>
      <c r="G27" s="94">
        <f>G28</f>
        <v>420</v>
      </c>
    </row>
    <row r="28" spans="1:7" ht="47.25">
      <c r="A28" s="31" t="s">
        <v>432</v>
      </c>
      <c r="B28" s="97">
        <v>903</v>
      </c>
      <c r="C28" s="43" t="s">
        <v>328</v>
      </c>
      <c r="D28" s="43" t="s">
        <v>299</v>
      </c>
      <c r="E28" s="43" t="s">
        <v>441</v>
      </c>
      <c r="F28" s="98" t="s">
        <v>433</v>
      </c>
      <c r="G28" s="94">
        <f>'Прил.№5 ведомств.'!G388</f>
        <v>420</v>
      </c>
    </row>
    <row r="29" spans="1:7" ht="31.5">
      <c r="A29" s="48" t="s">
        <v>754</v>
      </c>
      <c r="B29" s="6">
        <v>903</v>
      </c>
      <c r="C29" s="43" t="s">
        <v>328</v>
      </c>
      <c r="D29" s="43" t="s">
        <v>299</v>
      </c>
      <c r="E29" s="43" t="s">
        <v>443</v>
      </c>
      <c r="F29" s="43"/>
      <c r="G29" s="86">
        <f>G30</f>
        <v>1048</v>
      </c>
    </row>
    <row r="30" spans="1:7" ht="47.25">
      <c r="A30" s="31" t="s">
        <v>241</v>
      </c>
      <c r="B30" s="6">
        <v>903</v>
      </c>
      <c r="C30" s="99" t="s">
        <v>328</v>
      </c>
      <c r="D30" s="99" t="s">
        <v>299</v>
      </c>
      <c r="E30" s="43" t="s">
        <v>444</v>
      </c>
      <c r="F30" s="99"/>
      <c r="G30" s="86">
        <f>G31</f>
        <v>1048</v>
      </c>
    </row>
    <row r="31" spans="1:7" ht="31.5">
      <c r="A31" s="31" t="s">
        <v>332</v>
      </c>
      <c r="B31" s="6">
        <v>903</v>
      </c>
      <c r="C31" s="43" t="s">
        <v>328</v>
      </c>
      <c r="D31" s="43" t="s">
        <v>299</v>
      </c>
      <c r="E31" s="43" t="s">
        <v>444</v>
      </c>
      <c r="F31" s="43" t="s">
        <v>333</v>
      </c>
      <c r="G31" s="86">
        <f>G32</f>
        <v>1048</v>
      </c>
    </row>
    <row r="32" spans="1:7" ht="47.25">
      <c r="A32" s="31" t="s">
        <v>432</v>
      </c>
      <c r="B32" s="6">
        <v>903</v>
      </c>
      <c r="C32" s="43" t="s">
        <v>328</v>
      </c>
      <c r="D32" s="43" t="s">
        <v>299</v>
      </c>
      <c r="E32" s="43" t="s">
        <v>444</v>
      </c>
      <c r="F32" s="43" t="s">
        <v>433</v>
      </c>
      <c r="G32" s="86">
        <f>'Прил.№5 ведомств.'!G394</f>
        <v>1048</v>
      </c>
    </row>
    <row r="33" spans="1:7" ht="47.25">
      <c r="A33" s="31" t="s">
        <v>445</v>
      </c>
      <c r="B33" s="66">
        <v>903</v>
      </c>
      <c r="C33" s="99" t="s">
        <v>328</v>
      </c>
      <c r="D33" s="99" t="s">
        <v>299</v>
      </c>
      <c r="E33" s="99" t="s">
        <v>446</v>
      </c>
      <c r="F33" s="99"/>
      <c r="G33" s="94">
        <f>G34</f>
        <v>335</v>
      </c>
    </row>
    <row r="34" spans="1:7" ht="47.25">
      <c r="A34" s="31" t="s">
        <v>241</v>
      </c>
      <c r="B34" s="6">
        <v>903</v>
      </c>
      <c r="C34" s="99" t="s">
        <v>328</v>
      </c>
      <c r="D34" s="99" t="s">
        <v>299</v>
      </c>
      <c r="E34" s="99" t="s">
        <v>447</v>
      </c>
      <c r="F34" s="99"/>
      <c r="G34" s="94">
        <f>G35</f>
        <v>335</v>
      </c>
    </row>
    <row r="35" spans="1:7" ht="31.5">
      <c r="A35" s="31" t="s">
        <v>332</v>
      </c>
      <c r="B35" s="6">
        <v>903</v>
      </c>
      <c r="C35" s="99" t="s">
        <v>328</v>
      </c>
      <c r="D35" s="99" t="s">
        <v>299</v>
      </c>
      <c r="E35" s="99" t="s">
        <v>447</v>
      </c>
      <c r="F35" s="99" t="s">
        <v>333</v>
      </c>
      <c r="G35" s="94">
        <f>G36</f>
        <v>335</v>
      </c>
    </row>
    <row r="36" spans="1:7" ht="47.25">
      <c r="A36" s="31" t="s">
        <v>432</v>
      </c>
      <c r="B36" s="6">
        <v>903</v>
      </c>
      <c r="C36" s="99" t="s">
        <v>328</v>
      </c>
      <c r="D36" s="99" t="s">
        <v>299</v>
      </c>
      <c r="E36" s="99" t="s">
        <v>447</v>
      </c>
      <c r="F36" s="99" t="s">
        <v>433</v>
      </c>
      <c r="G36" s="100">
        <f>'Прил.№5 ведомств.'!G398</f>
        <v>335</v>
      </c>
    </row>
    <row r="37" spans="1:7" ht="15.75">
      <c r="A37" s="44" t="s">
        <v>780</v>
      </c>
      <c r="B37" s="44"/>
      <c r="C37" s="101"/>
      <c r="D37" s="101"/>
      <c r="E37" s="101"/>
      <c r="F37" s="101"/>
      <c r="G37" s="102">
        <f>G17+G9</f>
        <v>1803</v>
      </c>
    </row>
  </sheetData>
  <mergeCells count="4">
    <mergeCell ref="A5:G6"/>
    <mergeCell ref="A9:F9"/>
    <mergeCell ref="A17:F17"/>
    <mergeCell ref="A1:C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="60" zoomScaleNormal="100" workbookViewId="0">
      <selection activeCell="B3" sqref="B3"/>
    </sheetView>
  </sheetViews>
  <sheetFormatPr defaultRowHeight="15"/>
  <cols>
    <col min="1" max="1" width="36" customWidth="1"/>
    <col min="2" max="2" width="51.7109375" customWidth="1"/>
    <col min="3" max="3" width="19.7109375" customWidth="1"/>
    <col min="4" max="4" width="5.85546875" customWidth="1"/>
  </cols>
  <sheetData>
    <row r="1" spans="1:3" ht="18.75">
      <c r="A1" s="13"/>
      <c r="C1" s="215" t="s">
        <v>786</v>
      </c>
    </row>
    <row r="2" spans="1:3" ht="18.75">
      <c r="A2" s="13"/>
      <c r="B2" s="13"/>
      <c r="C2" s="215" t="s">
        <v>0</v>
      </c>
    </row>
    <row r="3" spans="1:3" ht="18.75">
      <c r="A3" s="13"/>
      <c r="B3" s="13"/>
      <c r="C3" s="168" t="s">
        <v>913</v>
      </c>
    </row>
    <row r="4" spans="1:3" ht="15.75">
      <c r="A4" s="13"/>
      <c r="B4" s="13"/>
      <c r="C4" s="13"/>
    </row>
    <row r="5" spans="1:3" ht="16.5">
      <c r="A5" s="152" t="s">
        <v>787</v>
      </c>
      <c r="B5" s="152"/>
      <c r="C5" s="152"/>
    </row>
    <row r="6" spans="1:3" ht="16.5">
      <c r="A6" s="152" t="s">
        <v>788</v>
      </c>
      <c r="B6" s="152"/>
      <c r="C6" s="152"/>
    </row>
    <row r="7" spans="1:3" ht="15.75">
      <c r="A7" s="103"/>
      <c r="B7" s="103"/>
      <c r="C7" s="103"/>
    </row>
    <row r="8" spans="1:3" ht="15.75">
      <c r="A8" s="13"/>
      <c r="B8" s="13"/>
      <c r="C8" s="104" t="s">
        <v>4</v>
      </c>
    </row>
    <row r="9" spans="1:3" ht="15.75">
      <c r="A9" s="92" t="s">
        <v>789</v>
      </c>
      <c r="B9" s="92" t="s">
        <v>790</v>
      </c>
      <c r="C9" s="92" t="s">
        <v>791</v>
      </c>
    </row>
    <row r="10" spans="1:3" ht="15.75">
      <c r="A10" s="92">
        <v>1</v>
      </c>
      <c r="B10" s="92">
        <v>2</v>
      </c>
      <c r="C10" s="92">
        <v>3</v>
      </c>
    </row>
    <row r="11" spans="1:3" ht="33">
      <c r="A11" s="105" t="s">
        <v>792</v>
      </c>
      <c r="B11" s="106" t="s">
        <v>793</v>
      </c>
      <c r="C11" s="107">
        <f>C12-C14</f>
        <v>32410.090000000084</v>
      </c>
    </row>
    <row r="12" spans="1:3" ht="31.5">
      <c r="A12" s="108" t="s">
        <v>794</v>
      </c>
      <c r="B12" s="109" t="s">
        <v>795</v>
      </c>
      <c r="C12" s="68">
        <f>C13</f>
        <v>67046.100000000006</v>
      </c>
    </row>
    <row r="13" spans="1:3" ht="31.5">
      <c r="A13" s="110" t="s">
        <v>796</v>
      </c>
      <c r="B13" s="111" t="s">
        <v>797</v>
      </c>
      <c r="C13" s="112">
        <v>67046.100000000006</v>
      </c>
    </row>
    <row r="14" spans="1:3" ht="31.5">
      <c r="A14" s="108" t="s">
        <v>798</v>
      </c>
      <c r="B14" s="109" t="s">
        <v>799</v>
      </c>
      <c r="C14" s="68">
        <f>C15</f>
        <v>34636.009999999922</v>
      </c>
    </row>
    <row r="15" spans="1:3" ht="31.5">
      <c r="A15" s="110" t="s">
        <v>800</v>
      </c>
      <c r="B15" s="111" t="s">
        <v>801</v>
      </c>
      <c r="C15" s="112">
        <f>C12+C21</f>
        <v>34636.009999999922</v>
      </c>
    </row>
    <row r="16" spans="1:3" ht="15.75">
      <c r="A16" s="108" t="s">
        <v>780</v>
      </c>
      <c r="B16" s="111"/>
      <c r="C16" s="4">
        <f>C13-C15</f>
        <v>32410.090000000084</v>
      </c>
    </row>
    <row r="19" spans="2:3" hidden="1">
      <c r="B19" t="s">
        <v>802</v>
      </c>
      <c r="C19" s="23">
        <f>'прил.№1 доходы'!C140</f>
        <v>609154.49999999988</v>
      </c>
    </row>
    <row r="20" spans="2:3" hidden="1">
      <c r="B20" t="s">
        <v>803</v>
      </c>
      <c r="C20" s="23">
        <f>'Прил.№5 ведомств.'!G934</f>
        <v>641564.59</v>
      </c>
    </row>
    <row r="21" spans="2:3" hidden="1">
      <c r="B21" t="s">
        <v>804</v>
      </c>
      <c r="C21" s="23">
        <f>C19-C20</f>
        <v>-32410.090000000084</v>
      </c>
    </row>
    <row r="22" spans="2:3" hidden="1"/>
  </sheetData>
  <mergeCells count="2">
    <mergeCell ref="A5:C5"/>
    <mergeCell ref="A6:C6"/>
  </mergeCells>
  <pageMargins left="0.70866141732283472" right="0.39370078740157483" top="1.1811023622047245" bottom="0.3937007874015748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прил.№1 доходы</vt:lpstr>
      <vt:lpstr>прил.№3 Рд,пр</vt:lpstr>
      <vt:lpstr>ПРил.№4 Рд,пр, ЦС,ВР</vt:lpstr>
      <vt:lpstr>Прил.№5 ведомств.</vt:lpstr>
      <vt:lpstr>прил.№6 МП</vt:lpstr>
      <vt:lpstr>прил.№7 публ.</vt:lpstr>
      <vt:lpstr>прил.№7 источники</vt:lpstr>
      <vt:lpstr>'прил.№1 доходы'!Область_печати</vt:lpstr>
      <vt:lpstr>'Прил.№5 ведомств.'!Область_печати</vt:lpstr>
      <vt:lpstr>'прил.№7 источники'!Область_печати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2017-05-02T04:07:15Z</dcterms:modified>
</cp:coreProperties>
</file>