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195" yWindow="-240" windowWidth="13605" windowHeight="12060" tabRatio="693" activeTab="6"/>
  </bookViews>
  <sheets>
    <sheet name="Осн.показатели" sheetId="36" r:id="rId1"/>
    <sheet name="Параметры" sheetId="35" r:id="rId2"/>
    <sheet name="пр.1дох.23-25" sheetId="1" state="hidden" r:id="rId3"/>
    <sheet name="Пр.3 Рд,пр, ЦС,ВР 23-25" sheetId="3" state="hidden" r:id="rId4"/>
    <sheet name="Ведом23-25" sheetId="4" r:id="rId5"/>
    <sheet name="Рд,пр 23-25" sheetId="2" r:id="rId6"/>
    <sheet name="Долг" sheetId="37" r:id="rId7"/>
    <sheet name="пр.5 МП 23-25" sheetId="5" state="hidden" r:id="rId8"/>
    <sheet name="пр.6 Дет.бюджет" sheetId="34" state="hidden" r:id="rId9"/>
    <sheet name="пр.7 публ. 23-25" sheetId="6" state="hidden" r:id="rId10"/>
    <sheet name="пр.6.1 публ. 23-24" sheetId="33" state="hidden" r:id="rId11"/>
    <sheet name="пр.8 ист-ки 23-25" sheetId="7" state="hidden" r:id="rId12"/>
    <sheet name="пр.8.1.ист-ки 23-24 " sheetId="18" state="hidden" r:id="rId13"/>
    <sheet name="Лист1" sheetId="25" state="hidden" r:id="rId14"/>
    <sheet name="Лист2" sheetId="38" r:id="rId15"/>
  </sheets>
  <externalReferences>
    <externalReference r:id="rId16"/>
  </externalReferences>
  <definedNames>
    <definedName name="_xlnm._FilterDatabase" localSheetId="4" hidden="1">'Ведом23-25'!$A$12:$K$12</definedName>
    <definedName name="_xlnm._FilterDatabase" localSheetId="2" hidden="1">'пр.1дох.23-25'!$A$1:$C$144</definedName>
    <definedName name="_xlnm._FilterDatabase" localSheetId="3" hidden="1">'Пр.3 Рд,пр, ЦС,ВР 23-25'!$A$8:$J$1079</definedName>
    <definedName name="_xlnm._FilterDatabase" localSheetId="7" hidden="1">'пр.5 МП 23-25'!$A$95:$N$936</definedName>
    <definedName name="_xlnm._FilterDatabase" localSheetId="8" hidden="1">'пр.6 Дет.бюджет'!$A$65:$N$300</definedName>
    <definedName name="_xlnm.Print_Area" localSheetId="4">'Ведом23-25'!$A$1:$K$1256</definedName>
    <definedName name="_xlnm.Print_Area" localSheetId="0">Осн.показатели!$A$1:$G$31</definedName>
    <definedName name="_xlnm.Print_Area" localSheetId="1">Параметры!$A$1:$G$41</definedName>
    <definedName name="_xlnm.Print_Area" localSheetId="2">'пр.1дох.23-25'!$A$1:$E$145</definedName>
    <definedName name="_xlnm.Print_Area" localSheetId="3">'Пр.3 Рд,пр, ЦС,ВР 23-25'!$A$1:$J$1078</definedName>
    <definedName name="_xlnm.Print_Area" localSheetId="7">'пр.5 МП 23-25'!$A$1:$I$936</definedName>
    <definedName name="_xlnm.Print_Area" localSheetId="8">'пр.6 Дет.бюджет'!$A$1:$G$300</definedName>
    <definedName name="_xlnm.Print_Area" localSheetId="9">'пр.7 публ. 23-25'!$A$1:$I$48</definedName>
    <definedName name="_xlnm.Print_Area" localSheetId="11">'пр.8 ист-ки 23-25'!$A$1:$E$15</definedName>
    <definedName name="_xlnm.Print_Area" localSheetId="5">'Рд,пр 23-25'!$A$1:$H$63</definedName>
  </definedNames>
  <calcPr calcId="145621"/>
</workbook>
</file>

<file path=xl/calcChain.xml><?xml version="1.0" encoding="utf-8"?>
<calcChain xmlns="http://schemas.openxmlformats.org/spreadsheetml/2006/main">
  <c r="H938" i="4" l="1"/>
  <c r="H927" i="4"/>
  <c r="H879" i="4"/>
  <c r="H1040" i="4" l="1"/>
  <c r="H1046" i="4"/>
  <c r="D26" i="35"/>
  <c r="E36" i="35"/>
  <c r="H1101" i="4"/>
  <c r="H1152" i="4"/>
  <c r="H716" i="4"/>
  <c r="H743" i="4"/>
  <c r="H688" i="4"/>
  <c r="E21" i="2" l="1"/>
  <c r="D21" i="2"/>
  <c r="F22" i="36"/>
  <c r="F23" i="36" s="1"/>
  <c r="G22" i="36"/>
  <c r="E22" i="36"/>
  <c r="F21" i="36"/>
  <c r="G21" i="36"/>
  <c r="E21" i="36"/>
  <c r="E24" i="36" s="1"/>
  <c r="E26" i="36" s="1"/>
  <c r="D22" i="36"/>
  <c r="C22" i="36"/>
  <c r="D21" i="36"/>
  <c r="C21" i="36"/>
  <c r="G19" i="35"/>
  <c r="F19" i="35"/>
  <c r="F1077" i="3"/>
  <c r="F1076" i="3" s="1"/>
  <c r="F1075" i="3" s="1"/>
  <c r="F1074" i="3" s="1"/>
  <c r="F1073" i="3"/>
  <c r="F1072" i="3"/>
  <c r="F1071" i="3"/>
  <c r="F1070" i="3" s="1"/>
  <c r="F1069" i="3" s="1"/>
  <c r="F1068" i="3"/>
  <c r="F1067" i="3"/>
  <c r="F1066" i="3"/>
  <c r="F1065" i="3"/>
  <c r="F1064" i="3"/>
  <c r="F1063" i="3"/>
  <c r="F1062" i="3" s="1"/>
  <c r="F1061" i="3" s="1"/>
  <c r="F1057" i="3"/>
  <c r="F1056" i="3" s="1"/>
  <c r="F1055" i="3"/>
  <c r="F1054" i="3" s="1"/>
  <c r="F1053" i="3" s="1"/>
  <c r="F1052" i="3" s="1"/>
  <c r="F1051" i="3" s="1"/>
  <c r="F1050" i="3"/>
  <c r="F1049" i="3" s="1"/>
  <c r="F1048" i="3"/>
  <c r="F1047" i="3" s="1"/>
  <c r="F1046" i="3"/>
  <c r="F1045" i="3" s="1"/>
  <c r="F1043" i="3"/>
  <c r="F1042" i="3" s="1"/>
  <c r="F1041" i="3" s="1"/>
  <c r="F1038" i="3"/>
  <c r="F1037" i="3"/>
  <c r="F1036" i="3" s="1"/>
  <c r="F1035" i="3"/>
  <c r="F1034" i="3" s="1"/>
  <c r="F1033" i="3"/>
  <c r="F1032" i="3" s="1"/>
  <c r="F1031" i="3" s="1"/>
  <c r="F1030" i="3" s="1"/>
  <c r="F1029" i="3" s="1"/>
  <c r="F1027" i="3"/>
  <c r="F1026" i="3" s="1"/>
  <c r="F1025" i="3"/>
  <c r="F1024" i="3" s="1"/>
  <c r="F1023" i="3" s="1"/>
  <c r="F1022" i="3"/>
  <c r="F1021" i="3"/>
  <c r="F1020" i="3" s="1"/>
  <c r="F1019" i="3" s="1"/>
  <c r="F1018" i="3"/>
  <c r="F1017" i="3" s="1"/>
  <c r="F1016" i="3" s="1"/>
  <c r="F1015" i="3" s="1"/>
  <c r="F1014" i="3"/>
  <c r="F1013" i="3" s="1"/>
  <c r="F1012" i="3" s="1"/>
  <c r="F1011" i="3" s="1"/>
  <c r="F1010" i="3"/>
  <c r="F1009" i="3" s="1"/>
  <c r="F1008" i="3" s="1"/>
  <c r="F1007" i="3"/>
  <c r="F1006" i="3" s="1"/>
  <c r="F1005" i="3" s="1"/>
  <c r="F1004" i="3" s="1"/>
  <c r="F1003" i="3"/>
  <c r="F1002" i="3" s="1"/>
  <c r="F1000" i="3"/>
  <c r="F999" i="3" s="1"/>
  <c r="F998" i="3" s="1"/>
  <c r="F997" i="3"/>
  <c r="F996" i="3" s="1"/>
  <c r="F995" i="3" s="1"/>
  <c r="F994" i="3"/>
  <c r="F993" i="3" s="1"/>
  <c r="F992" i="3" s="1"/>
  <c r="F990" i="3"/>
  <c r="F989" i="3" s="1"/>
  <c r="F988" i="3" s="1"/>
  <c r="F987" i="3" s="1"/>
  <c r="F983" i="3"/>
  <c r="F982" i="3" s="1"/>
  <c r="F981" i="3" s="1"/>
  <c r="F980" i="3"/>
  <c r="F979" i="3"/>
  <c r="F978" i="3" s="1"/>
  <c r="F975" i="3"/>
  <c r="F974" i="3" s="1"/>
  <c r="F973" i="3" s="1"/>
  <c r="F972" i="3" s="1"/>
  <c r="F971" i="3" s="1"/>
  <c r="F970" i="3" s="1"/>
  <c r="F969" i="3"/>
  <c r="F968" i="3" s="1"/>
  <c r="F967" i="3"/>
  <c r="F966" i="3" s="1"/>
  <c r="F965" i="3"/>
  <c r="F964" i="3" s="1"/>
  <c r="F963" i="3" s="1"/>
  <c r="F961" i="3"/>
  <c r="F960" i="3" s="1"/>
  <c r="F959" i="3"/>
  <c r="F958" i="3" s="1"/>
  <c r="F957" i="3" s="1"/>
  <c r="F956" i="3" s="1"/>
  <c r="F955" i="3" s="1"/>
  <c r="D49" i="2" s="1"/>
  <c r="F954" i="3"/>
  <c r="F953" i="3" s="1"/>
  <c r="F952" i="3" s="1"/>
  <c r="F951" i="3" s="1"/>
  <c r="F950" i="3"/>
  <c r="F949" i="3" s="1"/>
  <c r="F948" i="3"/>
  <c r="F947" i="3" s="1"/>
  <c r="F946" i="3"/>
  <c r="F945" i="3" s="1"/>
  <c r="F944" i="3"/>
  <c r="F943" i="3" s="1"/>
  <c r="F940" i="3" s="1"/>
  <c r="F939" i="3" s="1"/>
  <c r="F942" i="3"/>
  <c r="F941" i="3" s="1"/>
  <c r="F937" i="3"/>
  <c r="F936" i="3" s="1"/>
  <c r="F935" i="3" s="1"/>
  <c r="F934" i="3" s="1"/>
  <c r="F933" i="3" s="1"/>
  <c r="F930" i="3"/>
  <c r="F929" i="3" s="1"/>
  <c r="F928" i="3" s="1"/>
  <c r="F927" i="3"/>
  <c r="F926" i="3" s="1"/>
  <c r="F925" i="3" s="1"/>
  <c r="D47" i="2" s="1"/>
  <c r="F923" i="3"/>
  <c r="F918" i="3"/>
  <c r="F917" i="3" s="1"/>
  <c r="F916" i="3" s="1"/>
  <c r="F915" i="3" s="1"/>
  <c r="F914" i="3" s="1"/>
  <c r="F913" i="3" s="1"/>
  <c r="F910" i="3"/>
  <c r="F909" i="3" s="1"/>
  <c r="F908" i="3"/>
  <c r="F907" i="3" s="1"/>
  <c r="F905" i="3"/>
  <c r="F904" i="3" s="1"/>
  <c r="F903" i="3" s="1"/>
  <c r="F900" i="3"/>
  <c r="F899" i="3" s="1"/>
  <c r="F898" i="3" s="1"/>
  <c r="F894" i="3"/>
  <c r="F893" i="3"/>
  <c r="F892" i="3"/>
  <c r="F891" i="3"/>
  <c r="F890" i="3"/>
  <c r="F889" i="3"/>
  <c r="F888" i="3" s="1"/>
  <c r="F884" i="3"/>
  <c r="F883" i="3"/>
  <c r="F882" i="3" s="1"/>
  <c r="F881" i="3"/>
  <c r="F880" i="3" s="1"/>
  <c r="F879" i="3" s="1"/>
  <c r="F876" i="3"/>
  <c r="F875" i="3" s="1"/>
  <c r="F874" i="3" s="1"/>
  <c r="F873" i="3"/>
  <c r="F868" i="3"/>
  <c r="F867" i="3" s="1"/>
  <c r="F862" i="3"/>
  <c r="F861" i="3" s="1"/>
  <c r="F860" i="3" s="1"/>
  <c r="F859" i="3"/>
  <c r="F858" i="3" s="1"/>
  <c r="F857" i="3" s="1"/>
  <c r="F855" i="3"/>
  <c r="F854" i="3" s="1"/>
  <c r="F853" i="3" s="1"/>
  <c r="F852" i="3" s="1"/>
  <c r="F847" i="3"/>
  <c r="F846" i="3" s="1"/>
  <c r="F845" i="3" s="1"/>
  <c r="F844" i="3"/>
  <c r="F843" i="3" s="1"/>
  <c r="F842" i="3" s="1"/>
  <c r="F840" i="3"/>
  <c r="F839" i="3" s="1"/>
  <c r="F838" i="3" s="1"/>
  <c r="F837" i="3" s="1"/>
  <c r="F836" i="3"/>
  <c r="F835" i="3"/>
  <c r="F834" i="3"/>
  <c r="F833" i="3"/>
  <c r="F832" i="3" s="1"/>
  <c r="F831" i="3"/>
  <c r="F830" i="3" s="1"/>
  <c r="F829" i="3"/>
  <c r="F828" i="3" s="1"/>
  <c r="F827" i="3"/>
  <c r="F826" i="3" s="1"/>
  <c r="F825" i="3" s="1"/>
  <c r="F824" i="3"/>
  <c r="F823" i="3" s="1"/>
  <c r="F822" i="3" s="1"/>
  <c r="F821" i="3"/>
  <c r="F820" i="3" s="1"/>
  <c r="F819" i="3" s="1"/>
  <c r="F817" i="3"/>
  <c r="F816" i="3" s="1"/>
  <c r="F815" i="3" s="1"/>
  <c r="F814" i="3"/>
  <c r="F813" i="3" s="1"/>
  <c r="F812" i="3" s="1"/>
  <c r="F811" i="3"/>
  <c r="F810" i="3" s="1"/>
  <c r="F809" i="3" s="1"/>
  <c r="F808" i="3"/>
  <c r="F807" i="3"/>
  <c r="F802" i="3"/>
  <c r="F801" i="3"/>
  <c r="F800" i="3"/>
  <c r="F799" i="3"/>
  <c r="F798" i="3"/>
  <c r="F797" i="3"/>
  <c r="F796" i="3" s="1"/>
  <c r="F795" i="3"/>
  <c r="F794" i="3" s="1"/>
  <c r="F793" i="3"/>
  <c r="F792" i="3" s="1"/>
  <c r="F788" i="3"/>
  <c r="F787" i="3"/>
  <c r="F786" i="3" s="1"/>
  <c r="F785" i="3" s="1"/>
  <c r="F784" i="3"/>
  <c r="F783" i="3"/>
  <c r="F782" i="3" s="1"/>
  <c r="F781" i="3" s="1"/>
  <c r="F779" i="3"/>
  <c r="F778" i="3" s="1"/>
  <c r="F777" i="3" s="1"/>
  <c r="F776" i="3" s="1"/>
  <c r="F775" i="3"/>
  <c r="F774" i="3" s="1"/>
  <c r="F773" i="3"/>
  <c r="F772" i="3" s="1"/>
  <c r="F771" i="3"/>
  <c r="F770" i="3" s="1"/>
  <c r="F769" i="3" s="1"/>
  <c r="F768" i="3"/>
  <c r="F767" i="3" s="1"/>
  <c r="F766" i="3" s="1"/>
  <c r="F763" i="3"/>
  <c r="F762" i="3" s="1"/>
  <c r="F761" i="3" s="1"/>
  <c r="F760" i="3"/>
  <c r="F759" i="3"/>
  <c r="F758" i="3"/>
  <c r="F757" i="3"/>
  <c r="F756" i="3"/>
  <c r="F755" i="3"/>
  <c r="F754" i="3" s="1"/>
  <c r="F753" i="3"/>
  <c r="F752" i="3" s="1"/>
  <c r="F751" i="3"/>
  <c r="F750" i="3" s="1"/>
  <c r="F749" i="3" s="1"/>
  <c r="F745" i="3"/>
  <c r="F744" i="3" s="1"/>
  <c r="F743" i="3" s="1"/>
  <c r="F742" i="3" s="1"/>
  <c r="F741" i="3"/>
  <c r="F740" i="3" s="1"/>
  <c r="F739" i="3"/>
  <c r="F735" i="3"/>
  <c r="F734" i="3" s="1"/>
  <c r="F733" i="3" s="1"/>
  <c r="F732" i="3"/>
  <c r="F731" i="3" s="1"/>
  <c r="F730" i="3" s="1"/>
  <c r="F722" i="3"/>
  <c r="F721" i="3" s="1"/>
  <c r="F720" i="3" s="1"/>
  <c r="F719" i="3"/>
  <c r="F718" i="3" s="1"/>
  <c r="F717" i="3" s="1"/>
  <c r="F714" i="3"/>
  <c r="F713" i="3" s="1"/>
  <c r="F712" i="3" s="1"/>
  <c r="F711" i="3" s="1"/>
  <c r="F710" i="3" s="1"/>
  <c r="F709" i="3"/>
  <c r="F708" i="3" s="1"/>
  <c r="F707" i="3" s="1"/>
  <c r="F706" i="3" s="1"/>
  <c r="F705" i="3"/>
  <c r="F704" i="3" s="1"/>
  <c r="F703" i="3" s="1"/>
  <c r="F702" i="3" s="1"/>
  <c r="F701" i="3"/>
  <c r="F700" i="3" s="1"/>
  <c r="F699" i="3"/>
  <c r="F698" i="3" s="1"/>
  <c r="F697" i="3" s="1"/>
  <c r="F696" i="3"/>
  <c r="F695" i="3"/>
  <c r="F694" i="3" s="1"/>
  <c r="F693" i="3" s="1"/>
  <c r="F692" i="3"/>
  <c r="F691" i="3" s="1"/>
  <c r="F690" i="3"/>
  <c r="F689" i="3" s="1"/>
  <c r="F688" i="3"/>
  <c r="F687" i="3" s="1"/>
  <c r="F686" i="3" s="1"/>
  <c r="F685" i="3" s="1"/>
  <c r="F683" i="3"/>
  <c r="F682" i="3" s="1"/>
  <c r="F681" i="3" s="1"/>
  <c r="F680" i="3" s="1"/>
  <c r="F679" i="3"/>
  <c r="F678" i="3" s="1"/>
  <c r="F677" i="3" s="1"/>
  <c r="F676" i="3" s="1"/>
  <c r="F675" i="3"/>
  <c r="F674" i="3" s="1"/>
  <c r="F673" i="3" s="1"/>
  <c r="F672" i="3" s="1"/>
  <c r="F671" i="3"/>
  <c r="F670" i="3" s="1"/>
  <c r="F669" i="3" s="1"/>
  <c r="F668" i="3" s="1"/>
  <c r="F665" i="3"/>
  <c r="F664" i="3" s="1"/>
  <c r="F663" i="3" s="1"/>
  <c r="F662" i="3" s="1"/>
  <c r="F661" i="3" s="1"/>
  <c r="F660" i="3"/>
  <c r="F659" i="3" s="1"/>
  <c r="F658" i="3" s="1"/>
  <c r="F657" i="3"/>
  <c r="F656" i="3" s="1"/>
  <c r="F655" i="3"/>
  <c r="F654" i="3" s="1"/>
  <c r="F653" i="3"/>
  <c r="F652" i="3" s="1"/>
  <c r="F651" i="3"/>
  <c r="F650" i="3" s="1"/>
  <c r="F649" i="3" s="1"/>
  <c r="F648" i="3" s="1"/>
  <c r="F647" i="3"/>
  <c r="F646" i="3" s="1"/>
  <c r="F645" i="3" s="1"/>
  <c r="F644" i="3" s="1"/>
  <c r="F643" i="3"/>
  <c r="F642" i="3" s="1"/>
  <c r="F641" i="3" s="1"/>
  <c r="F640" i="3" s="1"/>
  <c r="F639" i="3"/>
  <c r="F638" i="3" s="1"/>
  <c r="F637" i="3" s="1"/>
  <c r="F636" i="3" s="1"/>
  <c r="F635" i="3"/>
  <c r="F634" i="3" s="1"/>
  <c r="F633" i="3" s="1"/>
  <c r="F632" i="3" s="1"/>
  <c r="F631" i="3"/>
  <c r="F630" i="3" s="1"/>
  <c r="F629" i="3" s="1"/>
  <c r="F628" i="3" s="1"/>
  <c r="F627" i="3"/>
  <c r="F626" i="3" s="1"/>
  <c r="F625" i="3" s="1"/>
  <c r="F624" i="3" s="1"/>
  <c r="F623" i="3"/>
  <c r="F622" i="3" s="1"/>
  <c r="F621" i="3" s="1"/>
  <c r="F620" i="3"/>
  <c r="F619" i="3" s="1"/>
  <c r="F618" i="3" s="1"/>
  <c r="F617" i="3" s="1"/>
  <c r="F616" i="3"/>
  <c r="F615" i="3" s="1"/>
  <c r="F614" i="3" s="1"/>
  <c r="F613" i="3"/>
  <c r="F612" i="3" s="1"/>
  <c r="F611" i="3" s="1"/>
  <c r="F610" i="3"/>
  <c r="F609" i="3" s="1"/>
  <c r="F608" i="3" s="1"/>
  <c r="F607" i="3"/>
  <c r="F606" i="3" s="1"/>
  <c r="F605" i="3" s="1"/>
  <c r="F603" i="3"/>
  <c r="F602" i="3" s="1"/>
  <c r="F601" i="3" s="1"/>
  <c r="F600" i="3"/>
  <c r="F599" i="3" s="1"/>
  <c r="F598" i="3" s="1"/>
  <c r="F596" i="3"/>
  <c r="F595" i="3" s="1"/>
  <c r="F594" i="3" s="1"/>
  <c r="F593" i="3" s="1"/>
  <c r="F590" i="3"/>
  <c r="F589" i="3" s="1"/>
  <c r="F588" i="3" s="1"/>
  <c r="F587" i="3" s="1"/>
  <c r="F586" i="3" s="1"/>
  <c r="F585" i="3"/>
  <c r="F584" i="3" s="1"/>
  <c r="F583" i="3" s="1"/>
  <c r="F582" i="3" s="1"/>
  <c r="F581" i="3" s="1"/>
  <c r="F580" i="3"/>
  <c r="F579" i="3" s="1"/>
  <c r="F578" i="3" s="1"/>
  <c r="F577" i="3" s="1"/>
  <c r="F576" i="3"/>
  <c r="F575" i="3" s="1"/>
  <c r="F574" i="3" s="1"/>
  <c r="F573" i="3" s="1"/>
  <c r="F572" i="3"/>
  <c r="F571" i="3" s="1"/>
  <c r="F570" i="3" s="1"/>
  <c r="F569" i="3" s="1"/>
  <c r="F568" i="3"/>
  <c r="F567" i="3" s="1"/>
  <c r="F566" i="3" s="1"/>
  <c r="F565" i="3" s="1"/>
  <c r="F564" i="3"/>
  <c r="F563" i="3" s="1"/>
  <c r="F562" i="3" s="1"/>
  <c r="F561" i="3"/>
  <c r="F560" i="3" s="1"/>
  <c r="F559" i="3" s="1"/>
  <c r="F558" i="3"/>
  <c r="F557" i="3" s="1"/>
  <c r="F556" i="3" s="1"/>
  <c r="F555" i="3" s="1"/>
  <c r="F554" i="3"/>
  <c r="F553" i="3" s="1"/>
  <c r="F552" i="3" s="1"/>
  <c r="F551" i="3"/>
  <c r="F550" i="3" s="1"/>
  <c r="F549" i="3" s="1"/>
  <c r="F548" i="3"/>
  <c r="F547" i="3" s="1"/>
  <c r="F546" i="3" s="1"/>
  <c r="F544" i="3"/>
  <c r="F543" i="3" s="1"/>
  <c r="F542" i="3" s="1"/>
  <c r="F541" i="3" s="1"/>
  <c r="F540" i="3"/>
  <c r="F539" i="3" s="1"/>
  <c r="F538" i="3" s="1"/>
  <c r="F537" i="3"/>
  <c r="F533" i="3"/>
  <c r="F532" i="3" s="1"/>
  <c r="F531" i="3" s="1"/>
  <c r="F530" i="3" s="1"/>
  <c r="F529" i="3" s="1"/>
  <c r="F528" i="3" s="1"/>
  <c r="F527" i="3" s="1"/>
  <c r="F526" i="3"/>
  <c r="F525" i="3" s="1"/>
  <c r="F524" i="3" s="1"/>
  <c r="F523" i="3" s="1"/>
  <c r="F522" i="3" s="1"/>
  <c r="F521" i="3"/>
  <c r="F520" i="3" s="1"/>
  <c r="F519" i="3"/>
  <c r="F518" i="3" s="1"/>
  <c r="F517" i="3" s="1"/>
  <c r="F515" i="3"/>
  <c r="F508" i="3"/>
  <c r="F507" i="3" s="1"/>
  <c r="F506" i="3"/>
  <c r="F505" i="3" s="1"/>
  <c r="F504" i="3"/>
  <c r="F503" i="3" s="1"/>
  <c r="F502" i="3" s="1"/>
  <c r="F501" i="3"/>
  <c r="F500" i="3" s="1"/>
  <c r="F499" i="3" s="1"/>
  <c r="F496" i="3"/>
  <c r="F495" i="3" s="1"/>
  <c r="F494" i="3" s="1"/>
  <c r="F493" i="3"/>
  <c r="F492" i="3" s="1"/>
  <c r="F491" i="3" s="1"/>
  <c r="F489" i="3"/>
  <c r="F488" i="3"/>
  <c r="F487" i="3" s="1"/>
  <c r="F486" i="3"/>
  <c r="F485" i="3" s="1"/>
  <c r="F480" i="3"/>
  <c r="F479" i="3" s="1"/>
  <c r="F478" i="3" s="1"/>
  <c r="F477" i="3"/>
  <c r="F476" i="3" s="1"/>
  <c r="F475" i="3" s="1"/>
  <c r="F474" i="3" s="1"/>
  <c r="F473" i="3"/>
  <c r="F472" i="3" s="1"/>
  <c r="F471" i="3" s="1"/>
  <c r="F470" i="3" s="1"/>
  <c r="F468" i="3"/>
  <c r="F467" i="3" s="1"/>
  <c r="F466" i="3" s="1"/>
  <c r="F465" i="3" s="1"/>
  <c r="F464" i="3"/>
  <c r="F463" i="3" s="1"/>
  <c r="F462" i="3" s="1"/>
  <c r="F461" i="3" s="1"/>
  <c r="F460" i="3"/>
  <c r="F459" i="3" s="1"/>
  <c r="F458" i="3" s="1"/>
  <c r="F457" i="3" s="1"/>
  <c r="F456" i="3"/>
  <c r="F455" i="3" s="1"/>
  <c r="F454" i="3" s="1"/>
  <c r="F453" i="3" s="1"/>
  <c r="F452" i="3"/>
  <c r="F451" i="3" s="1"/>
  <c r="F450" i="3" s="1"/>
  <c r="F449" i="3"/>
  <c r="F448" i="3" s="1"/>
  <c r="F447" i="3" s="1"/>
  <c r="F446" i="3"/>
  <c r="F445" i="3" s="1"/>
  <c r="F444" i="3"/>
  <c r="F443" i="3" s="1"/>
  <c r="F441" i="3"/>
  <c r="F440" i="3" s="1"/>
  <c r="F439" i="3" s="1"/>
  <c r="F438" i="3"/>
  <c r="F437" i="3" s="1"/>
  <c r="F436" i="3" s="1"/>
  <c r="F434" i="3"/>
  <c r="F432" i="3"/>
  <c r="F431" i="3" s="1"/>
  <c r="F429" i="3"/>
  <c r="F428" i="3" s="1"/>
  <c r="F427" i="3" s="1"/>
  <c r="F424" i="3"/>
  <c r="F423" i="3" s="1"/>
  <c r="F422" i="3" s="1"/>
  <c r="F421" i="3" s="1"/>
  <c r="F420" i="3" s="1"/>
  <c r="F418" i="3"/>
  <c r="F417" i="3" s="1"/>
  <c r="F416" i="3" s="1"/>
  <c r="F415" i="3" s="1"/>
  <c r="F414" i="3" s="1"/>
  <c r="F413" i="3"/>
  <c r="F412" i="3"/>
  <c r="F411" i="3" s="1"/>
  <c r="F410" i="3" s="1"/>
  <c r="F409" i="3"/>
  <c r="F408" i="3"/>
  <c r="F407" i="3" s="1"/>
  <c r="F406" i="3" s="1"/>
  <c r="F405" i="3"/>
  <c r="F404" i="3" s="1"/>
  <c r="F403" i="3" s="1"/>
  <c r="F402" i="3" s="1"/>
  <c r="F401" i="3"/>
  <c r="F400" i="3" s="1"/>
  <c r="F399" i="3" s="1"/>
  <c r="F398" i="3" s="1"/>
  <c r="F397" i="3"/>
  <c r="F396" i="3" s="1"/>
  <c r="F395" i="3" s="1"/>
  <c r="F394" i="3" s="1"/>
  <c r="F393" i="3"/>
  <c r="F392" i="3" s="1"/>
  <c r="F391" i="3" s="1"/>
  <c r="F390" i="3" s="1"/>
  <c r="F389" i="3"/>
  <c r="F388" i="3" s="1"/>
  <c r="F387" i="3"/>
  <c r="F386" i="3" s="1"/>
  <c r="F383" i="3"/>
  <c r="F382" i="3" s="1"/>
  <c r="F381" i="3" s="1"/>
  <c r="F380" i="3" s="1"/>
  <c r="F378" i="3"/>
  <c r="F377" i="3" s="1"/>
  <c r="F376" i="3" s="1"/>
  <c r="F375" i="3"/>
  <c r="F374" i="3" s="1"/>
  <c r="F373" i="3"/>
  <c r="F372" i="3" s="1"/>
  <c r="F371" i="3" s="1"/>
  <c r="F370" i="3"/>
  <c r="F369" i="3" s="1"/>
  <c r="F368" i="3" s="1"/>
  <c r="F367" i="3"/>
  <c r="F366" i="3" s="1"/>
  <c r="F365" i="3"/>
  <c r="F364" i="3" s="1"/>
  <c r="F361" i="3"/>
  <c r="F360" i="3"/>
  <c r="F358" i="3"/>
  <c r="F357" i="3" s="1"/>
  <c r="F355" i="3"/>
  <c r="F354" i="3"/>
  <c r="F352" i="3"/>
  <c r="F351" i="3" s="1"/>
  <c r="F346" i="3"/>
  <c r="F345" i="3" s="1"/>
  <c r="F344" i="3" s="1"/>
  <c r="F343" i="3" s="1"/>
  <c r="F342" i="3"/>
  <c r="F341" i="3" s="1"/>
  <c r="F340" i="3" s="1"/>
  <c r="F339" i="3"/>
  <c r="F338" i="3" s="1"/>
  <c r="F337" i="3" s="1"/>
  <c r="F336" i="3"/>
  <c r="F335" i="3" s="1"/>
  <c r="F334" i="3"/>
  <c r="F333" i="3" s="1"/>
  <c r="F332" i="3" s="1"/>
  <c r="F327" i="3"/>
  <c r="F326" i="3" s="1"/>
  <c r="F325" i="3" s="1"/>
  <c r="F324" i="3" s="1"/>
  <c r="F323" i="3" s="1"/>
  <c r="F322" i="3"/>
  <c r="F321" i="3" s="1"/>
  <c r="F320" i="3" s="1"/>
  <c r="F319" i="3" s="1"/>
  <c r="F318" i="3"/>
  <c r="F317" i="3" s="1"/>
  <c r="F316" i="3" s="1"/>
  <c r="F315" i="3" s="1"/>
  <c r="F314" i="3"/>
  <c r="F313" i="3" s="1"/>
  <c r="F312" i="3" s="1"/>
  <c r="F311" i="3" s="1"/>
  <c r="F310" i="3"/>
  <c r="F309" i="3" s="1"/>
  <c r="F308" i="3" s="1"/>
  <c r="F307" i="3" s="1"/>
  <c r="F304" i="3"/>
  <c r="F303" i="3" s="1"/>
  <c r="F302" i="3"/>
  <c r="F301" i="3" s="1"/>
  <c r="F300" i="3"/>
  <c r="F299" i="3" s="1"/>
  <c r="F298" i="3" s="1"/>
  <c r="F296" i="3"/>
  <c r="F295" i="3" s="1"/>
  <c r="F294" i="3" s="1"/>
  <c r="F293" i="3"/>
  <c r="F292" i="3" s="1"/>
  <c r="F291" i="3"/>
  <c r="F290" i="3" s="1"/>
  <c r="F289" i="3"/>
  <c r="F288" i="3" s="1"/>
  <c r="F285" i="3"/>
  <c r="F284" i="3" s="1"/>
  <c r="F283" i="3" s="1"/>
  <c r="F282" i="3" s="1"/>
  <c r="F279" i="3"/>
  <c r="F278" i="3"/>
  <c r="F277" i="3" s="1"/>
  <c r="F276" i="3" s="1"/>
  <c r="F275" i="3" s="1"/>
  <c r="F274" i="3" s="1"/>
  <c r="D27" i="2" s="1"/>
  <c r="F273" i="3"/>
  <c r="F272" i="3"/>
  <c r="F271" i="3" s="1"/>
  <c r="F270" i="3" s="1"/>
  <c r="F269" i="3"/>
  <c r="F268" i="3" s="1"/>
  <c r="F267" i="3" s="1"/>
  <c r="F266" i="3" s="1"/>
  <c r="F257" i="3"/>
  <c r="F256" i="3" s="1"/>
  <c r="F255" i="3" s="1"/>
  <c r="F250" i="3"/>
  <c r="F249" i="3" s="1"/>
  <c r="F248" i="3"/>
  <c r="F247" i="3" s="1"/>
  <c r="F246" i="3"/>
  <c r="F245" i="3" s="1"/>
  <c r="F243" i="3"/>
  <c r="F242" i="3" s="1"/>
  <c r="F241" i="3" s="1"/>
  <c r="F236" i="3"/>
  <c r="F235" i="3" s="1"/>
  <c r="F234" i="3" s="1"/>
  <c r="F233" i="3" s="1"/>
  <c r="F232" i="3" s="1"/>
  <c r="F231" i="3" s="1"/>
  <c r="F230" i="3" s="1"/>
  <c r="F229" i="3"/>
  <c r="F228" i="3"/>
  <c r="F227" i="3" s="1"/>
  <c r="F226" i="3" s="1"/>
  <c r="F225" i="3" s="1"/>
  <c r="F224" i="3"/>
  <c r="F223" i="3" s="1"/>
  <c r="F222" i="3" s="1"/>
  <c r="F221" i="3" s="1"/>
  <c r="F220" i="3" s="1"/>
  <c r="F219" i="3"/>
  <c r="F218" i="3" s="1"/>
  <c r="F217" i="3" s="1"/>
  <c r="F216" i="3" s="1"/>
  <c r="F215" i="3" s="1"/>
  <c r="F214" i="3"/>
  <c r="F213" i="3" s="1"/>
  <c r="F212" i="3"/>
  <c r="F211" i="3" s="1"/>
  <c r="F210" i="3"/>
  <c r="F209" i="3" s="1"/>
  <c r="F208" i="3"/>
  <c r="F207" i="3" s="1"/>
  <c r="F206" i="3" s="1"/>
  <c r="F205" i="3"/>
  <c r="F204" i="3"/>
  <c r="F203" i="3" s="1"/>
  <c r="F202" i="3"/>
  <c r="F201" i="3" s="1"/>
  <c r="F200" i="3" s="1"/>
  <c r="F199" i="3"/>
  <c r="F198" i="3" s="1"/>
  <c r="F197" i="3" s="1"/>
  <c r="F196" i="3"/>
  <c r="F195" i="3" s="1"/>
  <c r="F194" i="3" s="1"/>
  <c r="F193" i="3"/>
  <c r="F192" i="3" s="1"/>
  <c r="F191" i="3" s="1"/>
  <c r="F188" i="3"/>
  <c r="F187" i="3" s="1"/>
  <c r="F186" i="3" s="1"/>
  <c r="F185" i="3" s="1"/>
  <c r="F184" i="3"/>
  <c r="F183" i="3" s="1"/>
  <c r="F182" i="3" s="1"/>
  <c r="F181" i="3"/>
  <c r="F180" i="3" s="1"/>
  <c r="F179" i="3" s="1"/>
  <c r="F178" i="3"/>
  <c r="F177" i="3" s="1"/>
  <c r="F176" i="3" s="1"/>
  <c r="F175" i="3" s="1"/>
  <c r="F174" i="3" s="1"/>
  <c r="F173" i="3" s="1"/>
  <c r="F172" i="3"/>
  <c r="F171" i="3" s="1"/>
  <c r="F170" i="3" s="1"/>
  <c r="F165" i="3"/>
  <c r="F163" i="3"/>
  <c r="F162" i="3"/>
  <c r="F160" i="3"/>
  <c r="F159" i="3" s="1"/>
  <c r="F158" i="3"/>
  <c r="F157" i="3" s="1"/>
  <c r="F156" i="3" s="1"/>
  <c r="F154" i="3"/>
  <c r="F151" i="3"/>
  <c r="F150" i="3" s="1"/>
  <c r="F149" i="3"/>
  <c r="F148" i="3" s="1"/>
  <c r="F146" i="3"/>
  <c r="F145" i="3" s="1"/>
  <c r="F144" i="3" s="1"/>
  <c r="F140" i="3"/>
  <c r="F139" i="3" s="1"/>
  <c r="F138" i="3" s="1"/>
  <c r="F137" i="3" s="1"/>
  <c r="F136" i="3" s="1"/>
  <c r="F135" i="3" s="1"/>
  <c r="D19" i="2" s="1"/>
  <c r="F134" i="3"/>
  <c r="F133" i="3" s="1"/>
  <c r="F132" i="3"/>
  <c r="F131" i="3" s="1"/>
  <c r="F130" i="3" s="1"/>
  <c r="F129" i="3" s="1"/>
  <c r="F128" i="3" s="1"/>
  <c r="F127" i="3" s="1"/>
  <c r="D18" i="2" s="1"/>
  <c r="F126" i="3"/>
  <c r="F125" i="3" s="1"/>
  <c r="F124" i="3"/>
  <c r="F123" i="3"/>
  <c r="F122" i="3"/>
  <c r="F121" i="3" s="1"/>
  <c r="F120" i="3"/>
  <c r="F119" i="3" s="1"/>
  <c r="F118" i="3"/>
  <c r="F117" i="3" s="1"/>
  <c r="F116" i="3"/>
  <c r="F115" i="3" s="1"/>
  <c r="F114" i="3"/>
  <c r="F113" i="3" s="1"/>
  <c r="F112" i="3"/>
  <c r="F111" i="3" s="1"/>
  <c r="F110" i="3"/>
  <c r="F109" i="3"/>
  <c r="F108" i="3"/>
  <c r="F105" i="3"/>
  <c r="F104" i="3"/>
  <c r="F99" i="3"/>
  <c r="F98" i="3"/>
  <c r="F97" i="3" s="1"/>
  <c r="F96" i="3" s="1"/>
  <c r="F95" i="3"/>
  <c r="F94" i="3"/>
  <c r="F93" i="3" s="1"/>
  <c r="F92" i="3"/>
  <c r="F91" i="3" s="1"/>
  <c r="F90" i="3"/>
  <c r="F89" i="3" s="1"/>
  <c r="F88" i="3" s="1"/>
  <c r="F87" i="3" s="1"/>
  <c r="F86" i="3"/>
  <c r="F85" i="3" s="1"/>
  <c r="F84" i="3" s="1"/>
  <c r="F83" i="3" s="1"/>
  <c r="F81" i="3"/>
  <c r="F80" i="3" s="1"/>
  <c r="F79" i="3"/>
  <c r="F78" i="3" s="1"/>
  <c r="F76" i="3"/>
  <c r="F75" i="3" s="1"/>
  <c r="F74" i="3"/>
  <c r="F73" i="3" s="1"/>
  <c r="F72" i="3"/>
  <c r="F71" i="3"/>
  <c r="F70" i="3"/>
  <c r="F69" i="3"/>
  <c r="F68" i="3"/>
  <c r="F67" i="3" s="1"/>
  <c r="F66" i="3"/>
  <c r="F65" i="3" s="1"/>
  <c r="F64" i="3"/>
  <c r="F62" i="3"/>
  <c r="F61" i="3" s="1"/>
  <c r="F60" i="3"/>
  <c r="F59" i="3"/>
  <c r="F58" i="3"/>
  <c r="F57" i="3"/>
  <c r="F56" i="3"/>
  <c r="F55" i="3" s="1"/>
  <c r="F54" i="3"/>
  <c r="F53" i="3" s="1"/>
  <c r="F50" i="3"/>
  <c r="F49" i="3" s="1"/>
  <c r="F48" i="3"/>
  <c r="F47" i="3" s="1"/>
  <c r="F42" i="3"/>
  <c r="F41" i="3" s="1"/>
  <c r="F40" i="3"/>
  <c r="F39" i="3"/>
  <c r="F38" i="3"/>
  <c r="F37" i="3"/>
  <c r="F36" i="3"/>
  <c r="F35" i="3" s="1"/>
  <c r="F34" i="3"/>
  <c r="F33" i="3" s="1"/>
  <c r="F32" i="3"/>
  <c r="F31" i="3" s="1"/>
  <c r="F30" i="3" s="1"/>
  <c r="F29" i="3" s="1"/>
  <c r="F28" i="3" s="1"/>
  <c r="F27" i="3" s="1"/>
  <c r="D15" i="2" s="1"/>
  <c r="F26" i="3"/>
  <c r="F25" i="3" s="1"/>
  <c r="F24" i="3"/>
  <c r="F23" i="3" s="1"/>
  <c r="F22" i="3" s="1"/>
  <c r="F21" i="3"/>
  <c r="F20" i="3"/>
  <c r="F19" i="3" s="1"/>
  <c r="F18" i="3"/>
  <c r="F17" i="3" s="1"/>
  <c r="F16" i="3"/>
  <c r="F15" i="3" s="1"/>
  <c r="F14" i="3" s="1"/>
  <c r="F13" i="3" s="1"/>
  <c r="F12" i="3" s="1"/>
  <c r="F11" i="3" s="1"/>
  <c r="D14" i="2" s="1"/>
  <c r="G1077" i="3"/>
  <c r="G1076" i="3" s="1"/>
  <c r="G1075" i="3" s="1"/>
  <c r="G1074" i="3" s="1"/>
  <c r="G1072" i="3"/>
  <c r="G1071" i="3" s="1"/>
  <c r="G1070" i="3" s="1"/>
  <c r="G1069" i="3" s="1"/>
  <c r="G1068" i="3"/>
  <c r="G1067" i="3" s="1"/>
  <c r="G1066" i="3"/>
  <c r="G1065" i="3" s="1"/>
  <c r="G1064" i="3"/>
  <c r="G1063" i="3" s="1"/>
  <c r="G1057" i="3"/>
  <c r="G1056" i="3" s="1"/>
  <c r="G1055" i="3"/>
  <c r="G1054" i="3" s="1"/>
  <c r="G1050" i="3"/>
  <c r="G1049" i="3" s="1"/>
  <c r="G1048" i="3"/>
  <c r="G1047" i="3" s="1"/>
  <c r="G1046" i="3"/>
  <c r="G1045" i="3" s="1"/>
  <c r="G1043" i="3"/>
  <c r="G1042" i="3" s="1"/>
  <c r="G1041" i="3" s="1"/>
  <c r="G1038" i="3"/>
  <c r="G1037" i="3" s="1"/>
  <c r="G1036" i="3" s="1"/>
  <c r="G1035" i="3"/>
  <c r="G1034" i="3" s="1"/>
  <c r="G1033" i="3"/>
  <c r="G1032" i="3" s="1"/>
  <c r="G1027" i="3"/>
  <c r="G1026" i="3" s="1"/>
  <c r="G1025" i="3" s="1"/>
  <c r="G1024" i="3" s="1"/>
  <c r="G1023" i="3" s="1"/>
  <c r="G1022" i="3"/>
  <c r="G1021" i="3"/>
  <c r="G1020" i="3" s="1"/>
  <c r="G1019" i="3" s="1"/>
  <c r="G1018" i="3"/>
  <c r="G1017" i="3"/>
  <c r="G1016" i="3" s="1"/>
  <c r="G1015" i="3" s="1"/>
  <c r="G1014" i="3"/>
  <c r="G1013" i="3" s="1"/>
  <c r="G1012" i="3" s="1"/>
  <c r="G1011" i="3" s="1"/>
  <c r="G1010" i="3"/>
  <c r="G1009" i="3" s="1"/>
  <c r="G1008" i="3" s="1"/>
  <c r="G1007" i="3"/>
  <c r="G1006" i="3" s="1"/>
  <c r="G1005" i="3" s="1"/>
  <c r="G1003" i="3"/>
  <c r="G1002" i="3" s="1"/>
  <c r="G1000" i="3"/>
  <c r="G999" i="3" s="1"/>
  <c r="G998" i="3" s="1"/>
  <c r="G997" i="3"/>
  <c r="G996" i="3" s="1"/>
  <c r="G995" i="3" s="1"/>
  <c r="G994" i="3"/>
  <c r="G993" i="3"/>
  <c r="G992" i="3" s="1"/>
  <c r="G990" i="3"/>
  <c r="G989" i="3"/>
  <c r="G988" i="3" s="1"/>
  <c r="G987" i="3" s="1"/>
  <c r="G983" i="3"/>
  <c r="G982" i="3" s="1"/>
  <c r="G981" i="3"/>
  <c r="G980" i="3"/>
  <c r="G979" i="3"/>
  <c r="G978" i="3" s="1"/>
  <c r="G975" i="3"/>
  <c r="G974" i="3" s="1"/>
  <c r="G973" i="3" s="1"/>
  <c r="G972" i="3" s="1"/>
  <c r="G971" i="3" s="1"/>
  <c r="G970" i="3" s="1"/>
  <c r="G969" i="3"/>
  <c r="G968" i="3" s="1"/>
  <c r="G967" i="3"/>
  <c r="G966" i="3" s="1"/>
  <c r="G961" i="3"/>
  <c r="G960" i="3" s="1"/>
  <c r="G959" i="3"/>
  <c r="G958" i="3" s="1"/>
  <c r="G954" i="3"/>
  <c r="G953" i="3" s="1"/>
  <c r="G952" i="3" s="1"/>
  <c r="G951" i="3" s="1"/>
  <c r="G950" i="3"/>
  <c r="G949" i="3" s="1"/>
  <c r="G948" i="3"/>
  <c r="G944" i="3"/>
  <c r="G943" i="3" s="1"/>
  <c r="G942" i="3"/>
  <c r="G941" i="3" s="1"/>
  <c r="G937" i="3"/>
  <c r="G936" i="3" s="1"/>
  <c r="G935" i="3" s="1"/>
  <c r="G934" i="3" s="1"/>
  <c r="G933" i="3" s="1"/>
  <c r="G930" i="3"/>
  <c r="G929" i="3" s="1"/>
  <c r="G928" i="3" s="1"/>
  <c r="G927" i="3" s="1"/>
  <c r="G926" i="3" s="1"/>
  <c r="G925" i="3" s="1"/>
  <c r="E47" i="2" s="1"/>
  <c r="G923" i="3"/>
  <c r="G918" i="3"/>
  <c r="G917" i="3" s="1"/>
  <c r="G916" i="3" s="1"/>
  <c r="G915" i="3" s="1"/>
  <c r="G914" i="3" s="1"/>
  <c r="G913" i="3" s="1"/>
  <c r="G910" i="3"/>
  <c r="G909" i="3" s="1"/>
  <c r="G908" i="3"/>
  <c r="G907" i="3" s="1"/>
  <c r="G905" i="3"/>
  <c r="G904" i="3" s="1"/>
  <c r="G903" i="3" s="1"/>
  <c r="G900" i="3"/>
  <c r="G899" i="3" s="1"/>
  <c r="G898" i="3" s="1"/>
  <c r="G894" i="3"/>
  <c r="G893" i="3" s="1"/>
  <c r="G892" i="3"/>
  <c r="G891" i="3" s="1"/>
  <c r="G890" i="3"/>
  <c r="G889" i="3" s="1"/>
  <c r="G884" i="3"/>
  <c r="G883" i="3" s="1"/>
  <c r="G882" i="3" s="1"/>
  <c r="G881" i="3"/>
  <c r="G880" i="3" s="1"/>
  <c r="G879" i="3" s="1"/>
  <c r="G876" i="3"/>
  <c r="G875" i="3" s="1"/>
  <c r="G874" i="3" s="1"/>
  <c r="G873" i="3"/>
  <c r="G868" i="3"/>
  <c r="G867" i="3" s="1"/>
  <c r="G862" i="3"/>
  <c r="G861" i="3" s="1"/>
  <c r="G860" i="3" s="1"/>
  <c r="G859" i="3"/>
  <c r="G858" i="3" s="1"/>
  <c r="G857" i="3" s="1"/>
  <c r="G855" i="3"/>
  <c r="G854" i="3" s="1"/>
  <c r="G853" i="3" s="1"/>
  <c r="G852" i="3" s="1"/>
  <c r="G847" i="3"/>
  <c r="G846" i="3" s="1"/>
  <c r="G845" i="3" s="1"/>
  <c r="G844" i="3"/>
  <c r="G843" i="3" s="1"/>
  <c r="G842" i="3" s="1"/>
  <c r="G841" i="3" s="1"/>
  <c r="G840" i="3"/>
  <c r="G839" i="3" s="1"/>
  <c r="G838" i="3" s="1"/>
  <c r="G837" i="3" s="1"/>
  <c r="G836" i="3"/>
  <c r="G835" i="3" s="1"/>
  <c r="G834" i="3"/>
  <c r="G833" i="3" s="1"/>
  <c r="G831" i="3"/>
  <c r="G830" i="3" s="1"/>
  <c r="G829" i="3" s="1"/>
  <c r="G827" i="3"/>
  <c r="G826" i="3" s="1"/>
  <c r="G825" i="3" s="1"/>
  <c r="G824" i="3"/>
  <c r="G823" i="3" s="1"/>
  <c r="G822" i="3" s="1"/>
  <c r="G821" i="3"/>
  <c r="G820" i="3" s="1"/>
  <c r="G819" i="3" s="1"/>
  <c r="G817" i="3"/>
  <c r="G816" i="3" s="1"/>
  <c r="G815" i="3" s="1"/>
  <c r="G814" i="3"/>
  <c r="G813" i="3" s="1"/>
  <c r="G812" i="3" s="1"/>
  <c r="G811" i="3"/>
  <c r="G810" i="3" s="1"/>
  <c r="G809" i="3" s="1"/>
  <c r="G808" i="3"/>
  <c r="G807" i="3" s="1"/>
  <c r="G802" i="3"/>
  <c r="G801" i="3" s="1"/>
  <c r="G800" i="3"/>
  <c r="G799" i="3" s="1"/>
  <c r="G798" i="3"/>
  <c r="G797" i="3" s="1"/>
  <c r="G795" i="3"/>
  <c r="G794" i="3" s="1"/>
  <c r="G793" i="3" s="1"/>
  <c r="G788" i="3"/>
  <c r="G787" i="3" s="1"/>
  <c r="G786" i="3" s="1"/>
  <c r="G785" i="3" s="1"/>
  <c r="G784" i="3"/>
  <c r="G783" i="3" s="1"/>
  <c r="G782" i="3" s="1"/>
  <c r="G781" i="3" s="1"/>
  <c r="G779" i="3"/>
  <c r="G778" i="3" s="1"/>
  <c r="G777" i="3" s="1"/>
  <c r="G776" i="3" s="1"/>
  <c r="G775" i="3"/>
  <c r="G774" i="3" s="1"/>
  <c r="G773" i="3"/>
  <c r="G772" i="3" s="1"/>
  <c r="G771" i="3"/>
  <c r="G770" i="3" s="1"/>
  <c r="G768" i="3"/>
  <c r="G767" i="3" s="1"/>
  <c r="G766" i="3" s="1"/>
  <c r="G763" i="3"/>
  <c r="G762" i="3" s="1"/>
  <c r="G761" i="3" s="1"/>
  <c r="G760" i="3"/>
  <c r="G759" i="3" s="1"/>
  <c r="G758" i="3"/>
  <c r="G757" i="3" s="1"/>
  <c r="G756" i="3"/>
  <c r="G755" i="3" s="1"/>
  <c r="G753" i="3"/>
  <c r="G752" i="3" s="1"/>
  <c r="G751" i="3"/>
  <c r="G750" i="3" s="1"/>
  <c r="G745" i="3"/>
  <c r="G744" i="3" s="1"/>
  <c r="G743" i="3" s="1"/>
  <c r="G742" i="3" s="1"/>
  <c r="G741" i="3"/>
  <c r="G740" i="3" s="1"/>
  <c r="G739" i="3"/>
  <c r="G738" i="3" s="1"/>
  <c r="G735" i="3"/>
  <c r="G734" i="3" s="1"/>
  <c r="G733" i="3" s="1"/>
  <c r="G732" i="3"/>
  <c r="G731" i="3" s="1"/>
  <c r="G730" i="3" s="1"/>
  <c r="G722" i="3"/>
  <c r="G721" i="3" s="1"/>
  <c r="G720" i="3" s="1"/>
  <c r="G719" i="3"/>
  <c r="G718" i="3" s="1"/>
  <c r="G717" i="3" s="1"/>
  <c r="G714" i="3"/>
  <c r="G713" i="3" s="1"/>
  <c r="G712" i="3" s="1"/>
  <c r="G711" i="3" s="1"/>
  <c r="G710" i="3" s="1"/>
  <c r="G709" i="3"/>
  <c r="G708" i="3" s="1"/>
  <c r="G707" i="3" s="1"/>
  <c r="G706" i="3" s="1"/>
  <c r="G705" i="3"/>
  <c r="G704" i="3" s="1"/>
  <c r="G703" i="3" s="1"/>
  <c r="G702" i="3" s="1"/>
  <c r="G701" i="3"/>
  <c r="G700" i="3" s="1"/>
  <c r="G699" i="3"/>
  <c r="G698" i="3" s="1"/>
  <c r="G697" i="3" s="1"/>
  <c r="G696" i="3"/>
  <c r="G695" i="3" s="1"/>
  <c r="G694" i="3" s="1"/>
  <c r="G693" i="3" s="1"/>
  <c r="G692" i="3"/>
  <c r="G691" i="3" s="1"/>
  <c r="G690" i="3"/>
  <c r="G689" i="3" s="1"/>
  <c r="G688" i="3"/>
  <c r="G687" i="3" s="1"/>
  <c r="G683" i="3"/>
  <c r="G682" i="3" s="1"/>
  <c r="G681" i="3" s="1"/>
  <c r="G680" i="3" s="1"/>
  <c r="G679" i="3"/>
  <c r="G678" i="3" s="1"/>
  <c r="G677" i="3" s="1"/>
  <c r="G676" i="3" s="1"/>
  <c r="G675" i="3"/>
  <c r="G674" i="3" s="1"/>
  <c r="G673" i="3" s="1"/>
  <c r="G672" i="3" s="1"/>
  <c r="G671" i="3"/>
  <c r="G670" i="3" s="1"/>
  <c r="G669" i="3" s="1"/>
  <c r="G668" i="3" s="1"/>
  <c r="G665" i="3"/>
  <c r="G664" i="3" s="1"/>
  <c r="G663" i="3" s="1"/>
  <c r="G662" i="3" s="1"/>
  <c r="G661" i="3" s="1"/>
  <c r="G660" i="3"/>
  <c r="G659" i="3" s="1"/>
  <c r="G658" i="3" s="1"/>
  <c r="G657" i="3" s="1"/>
  <c r="G656" i="3" s="1"/>
  <c r="G655" i="3"/>
  <c r="G654" i="3" s="1"/>
  <c r="G653" i="3" s="1"/>
  <c r="G652" i="3" s="1"/>
  <c r="G651" i="3"/>
  <c r="G650" i="3" s="1"/>
  <c r="G649" i="3" s="1"/>
  <c r="G648" i="3" s="1"/>
  <c r="G647" i="3"/>
  <c r="G646" i="3" s="1"/>
  <c r="G645" i="3" s="1"/>
  <c r="G644" i="3" s="1"/>
  <c r="G643" i="3"/>
  <c r="G642" i="3" s="1"/>
  <c r="G641" i="3" s="1"/>
  <c r="G640" i="3" s="1"/>
  <c r="G639" i="3"/>
  <c r="G638" i="3" s="1"/>
  <c r="G637" i="3" s="1"/>
  <c r="G636" i="3" s="1"/>
  <c r="G635" i="3"/>
  <c r="G634" i="3" s="1"/>
  <c r="G633" i="3" s="1"/>
  <c r="G632" i="3" s="1"/>
  <c r="G631" i="3"/>
  <c r="G630" i="3" s="1"/>
  <c r="G629" i="3" s="1"/>
  <c r="G628" i="3" s="1"/>
  <c r="G627" i="3"/>
  <c r="G626" i="3" s="1"/>
  <c r="G625" i="3" s="1"/>
  <c r="G624" i="3" s="1"/>
  <c r="G623" i="3"/>
  <c r="G622" i="3" s="1"/>
  <c r="G621" i="3" s="1"/>
  <c r="G620" i="3"/>
  <c r="G619" i="3" s="1"/>
  <c r="G618" i="3" s="1"/>
  <c r="G616" i="3"/>
  <c r="G615" i="3" s="1"/>
  <c r="G614" i="3" s="1"/>
  <c r="G613" i="3"/>
  <c r="G612" i="3" s="1"/>
  <c r="G611" i="3" s="1"/>
  <c r="G610" i="3"/>
  <c r="G609" i="3" s="1"/>
  <c r="G608" i="3" s="1"/>
  <c r="G607" i="3"/>
  <c r="G606" i="3" s="1"/>
  <c r="G605" i="3" s="1"/>
  <c r="G603" i="3"/>
  <c r="G602" i="3" s="1"/>
  <c r="G601" i="3" s="1"/>
  <c r="G600" i="3"/>
  <c r="G599" i="3" s="1"/>
  <c r="G598" i="3" s="1"/>
  <c r="G596" i="3"/>
  <c r="G595" i="3" s="1"/>
  <c r="G594" i="3" s="1"/>
  <c r="G593" i="3" s="1"/>
  <c r="G590" i="3"/>
  <c r="G589" i="3" s="1"/>
  <c r="G588" i="3" s="1"/>
  <c r="G587" i="3" s="1"/>
  <c r="G586" i="3" s="1"/>
  <c r="G585" i="3"/>
  <c r="G584" i="3" s="1"/>
  <c r="G583" i="3" s="1"/>
  <c r="G582" i="3" s="1"/>
  <c r="G581" i="3" s="1"/>
  <c r="G580" i="3"/>
  <c r="G579" i="3" s="1"/>
  <c r="G578" i="3" s="1"/>
  <c r="G577" i="3" s="1"/>
  <c r="G576" i="3"/>
  <c r="G575" i="3" s="1"/>
  <c r="G574" i="3" s="1"/>
  <c r="G573" i="3" s="1"/>
  <c r="G572" i="3"/>
  <c r="G571" i="3" s="1"/>
  <c r="G570" i="3" s="1"/>
  <c r="G569" i="3" s="1"/>
  <c r="G568" i="3"/>
  <c r="G567" i="3" s="1"/>
  <c r="G566" i="3" s="1"/>
  <c r="G565" i="3" s="1"/>
  <c r="G564" i="3"/>
  <c r="G563" i="3" s="1"/>
  <c r="G562" i="3" s="1"/>
  <c r="G561" i="3"/>
  <c r="G560" i="3" s="1"/>
  <c r="G559" i="3" s="1"/>
  <c r="G558" i="3"/>
  <c r="G557" i="3" s="1"/>
  <c r="G556" i="3" s="1"/>
  <c r="G554" i="3"/>
  <c r="G553" i="3" s="1"/>
  <c r="G552" i="3" s="1"/>
  <c r="G551" i="3"/>
  <c r="G550" i="3" s="1"/>
  <c r="G549" i="3" s="1"/>
  <c r="G548" i="3"/>
  <c r="G547" i="3" s="1"/>
  <c r="G546" i="3" s="1"/>
  <c r="G545" i="3" s="1"/>
  <c r="G544" i="3"/>
  <c r="G543" i="3" s="1"/>
  <c r="G542" i="3" s="1"/>
  <c r="G541" i="3" s="1"/>
  <c r="G540" i="3"/>
  <c r="G539" i="3" s="1"/>
  <c r="G538" i="3" s="1"/>
  <c r="G537" i="3" s="1"/>
  <c r="G533" i="3"/>
  <c r="G532" i="3" s="1"/>
  <c r="G531" i="3" s="1"/>
  <c r="G530" i="3" s="1"/>
  <c r="G529" i="3" s="1"/>
  <c r="G528" i="3" s="1"/>
  <c r="G526" i="3"/>
  <c r="G525" i="3" s="1"/>
  <c r="G524" i="3" s="1"/>
  <c r="G523" i="3" s="1"/>
  <c r="G522" i="3" s="1"/>
  <c r="G521" i="3"/>
  <c r="G520" i="3" s="1"/>
  <c r="G519" i="3"/>
  <c r="G518" i="3" s="1"/>
  <c r="G517" i="3" s="1"/>
  <c r="G515" i="3"/>
  <c r="G508" i="3"/>
  <c r="G507" i="3" s="1"/>
  <c r="G506" i="3"/>
  <c r="G505" i="3" s="1"/>
  <c r="G504" i="3"/>
  <c r="G503" i="3" s="1"/>
  <c r="G501" i="3"/>
  <c r="G500" i="3" s="1"/>
  <c r="G499" i="3" s="1"/>
  <c r="G496" i="3"/>
  <c r="G495" i="3" s="1"/>
  <c r="G494" i="3" s="1"/>
  <c r="G493" i="3"/>
  <c r="G492" i="3" s="1"/>
  <c r="G491" i="3" s="1"/>
  <c r="G489" i="3"/>
  <c r="G488" i="3"/>
  <c r="G487" i="3" s="1"/>
  <c r="G486" i="3"/>
  <c r="G485" i="3" s="1"/>
  <c r="G480" i="3"/>
  <c r="G479" i="3" s="1"/>
  <c r="G478" i="3" s="1"/>
  <c r="G477" i="3"/>
  <c r="G476" i="3" s="1"/>
  <c r="G475" i="3" s="1"/>
  <c r="G473" i="3"/>
  <c r="G472" i="3" s="1"/>
  <c r="G471" i="3" s="1"/>
  <c r="G470" i="3" s="1"/>
  <c r="G468" i="3"/>
  <c r="G467" i="3" s="1"/>
  <c r="G466" i="3" s="1"/>
  <c r="G465" i="3" s="1"/>
  <c r="G464" i="3"/>
  <c r="G463" i="3" s="1"/>
  <c r="G462" i="3" s="1"/>
  <c r="G461" i="3" s="1"/>
  <c r="G460" i="3"/>
  <c r="G459" i="3" s="1"/>
  <c r="G458" i="3" s="1"/>
  <c r="G457" i="3" s="1"/>
  <c r="G456" i="3"/>
  <c r="G455" i="3" s="1"/>
  <c r="G454" i="3" s="1"/>
  <c r="G453" i="3" s="1"/>
  <c r="G452" i="3"/>
  <c r="G451" i="3" s="1"/>
  <c r="G450" i="3" s="1"/>
  <c r="G449" i="3"/>
  <c r="G448" i="3" s="1"/>
  <c r="G447" i="3" s="1"/>
  <c r="G446" i="3"/>
  <c r="G445" i="3" s="1"/>
  <c r="G444" i="3"/>
  <c r="G443" i="3" s="1"/>
  <c r="G442" i="3" s="1"/>
  <c r="G441" i="3"/>
  <c r="G440" i="3" s="1"/>
  <c r="G439" i="3" s="1"/>
  <c r="G438" i="3"/>
  <c r="G437" i="3" s="1"/>
  <c r="G436" i="3" s="1"/>
  <c r="G434" i="3"/>
  <c r="G432" i="3"/>
  <c r="G431" i="3" s="1"/>
  <c r="G429" i="3"/>
  <c r="G428" i="3" s="1"/>
  <c r="G427" i="3" s="1"/>
  <c r="G424" i="3"/>
  <c r="G423" i="3" s="1"/>
  <c r="G422" i="3" s="1"/>
  <c r="G421" i="3" s="1"/>
  <c r="G420" i="3" s="1"/>
  <c r="G418" i="3"/>
  <c r="G417" i="3" s="1"/>
  <c r="G416" i="3" s="1"/>
  <c r="G415" i="3" s="1"/>
  <c r="G414" i="3" s="1"/>
  <c r="G413" i="3"/>
  <c r="G412" i="3" s="1"/>
  <c r="G411" i="3" s="1"/>
  <c r="G410" i="3" s="1"/>
  <c r="G409" i="3"/>
  <c r="G408" i="3" s="1"/>
  <c r="G407" i="3" s="1"/>
  <c r="G406" i="3" s="1"/>
  <c r="G405" i="3"/>
  <c r="G404" i="3" s="1"/>
  <c r="G403" i="3" s="1"/>
  <c r="G402" i="3" s="1"/>
  <c r="G401" i="3"/>
  <c r="G400" i="3" s="1"/>
  <c r="G399" i="3" s="1"/>
  <c r="G398" i="3" s="1"/>
  <c r="G397" i="3"/>
  <c r="G396" i="3" s="1"/>
  <c r="G395" i="3" s="1"/>
  <c r="G394" i="3" s="1"/>
  <c r="G393" i="3"/>
  <c r="G392" i="3" s="1"/>
  <c r="G391" i="3" s="1"/>
  <c r="G390" i="3" s="1"/>
  <c r="G389" i="3"/>
  <c r="G388" i="3" s="1"/>
  <c r="G387" i="3"/>
  <c r="G386" i="3" s="1"/>
  <c r="G383" i="3"/>
  <c r="G382" i="3" s="1"/>
  <c r="G381" i="3" s="1"/>
  <c r="G380" i="3" s="1"/>
  <c r="G378" i="3"/>
  <c r="G377" i="3" s="1"/>
  <c r="G376" i="3" s="1"/>
  <c r="G375" i="3"/>
  <c r="G374" i="3" s="1"/>
  <c r="G373" i="3"/>
  <c r="G372" i="3" s="1"/>
  <c r="G370" i="3"/>
  <c r="G369" i="3" s="1"/>
  <c r="G368" i="3" s="1"/>
  <c r="G367" i="3"/>
  <c r="G366" i="3" s="1"/>
  <c r="G365" i="3"/>
  <c r="G364" i="3" s="1"/>
  <c r="G361" i="3"/>
  <c r="G360" i="3"/>
  <c r="G358" i="3"/>
  <c r="G357" i="3" s="1"/>
  <c r="G355" i="3"/>
  <c r="G354" i="3"/>
  <c r="G353" i="3" s="1"/>
  <c r="G352" i="3"/>
  <c r="G351" i="3" s="1"/>
  <c r="G350" i="3" s="1"/>
  <c r="G346" i="3"/>
  <c r="G345" i="3" s="1"/>
  <c r="G344" i="3" s="1"/>
  <c r="G343" i="3" s="1"/>
  <c r="G342" i="3"/>
  <c r="G341" i="3" s="1"/>
  <c r="G340" i="3" s="1"/>
  <c r="G339" i="3"/>
  <c r="G338" i="3" s="1"/>
  <c r="G337" i="3" s="1"/>
  <c r="G336" i="3"/>
  <c r="G335" i="3" s="1"/>
  <c r="G334" i="3"/>
  <c r="G333" i="3" s="1"/>
  <c r="G332" i="3" s="1"/>
  <c r="G327" i="3"/>
  <c r="G326" i="3" s="1"/>
  <c r="G325" i="3" s="1"/>
  <c r="G324" i="3" s="1"/>
  <c r="G323" i="3" s="1"/>
  <c r="G322" i="3"/>
  <c r="G321" i="3" s="1"/>
  <c r="G320" i="3" s="1"/>
  <c r="G319" i="3" s="1"/>
  <c r="G318" i="3"/>
  <c r="G317" i="3" s="1"/>
  <c r="G316" i="3" s="1"/>
  <c r="G315" i="3" s="1"/>
  <c r="G314" i="3"/>
  <c r="G313" i="3" s="1"/>
  <c r="G312" i="3" s="1"/>
  <c r="G311" i="3" s="1"/>
  <c r="G310" i="3"/>
  <c r="G309" i="3" s="1"/>
  <c r="G308" i="3" s="1"/>
  <c r="G307" i="3" s="1"/>
  <c r="G306" i="3" s="1"/>
  <c r="G305" i="3" s="1"/>
  <c r="G304" i="3"/>
  <c r="G303" i="3" s="1"/>
  <c r="G302" i="3"/>
  <c r="G301" i="3" s="1"/>
  <c r="G300" i="3" s="1"/>
  <c r="G299" i="3" s="1"/>
  <c r="G298" i="3" s="1"/>
  <c r="G296" i="3"/>
  <c r="G295" i="3" s="1"/>
  <c r="G294" i="3" s="1"/>
  <c r="G293" i="3"/>
  <c r="G292" i="3" s="1"/>
  <c r="G291" i="3"/>
  <c r="G290" i="3" s="1"/>
  <c r="G289" i="3"/>
  <c r="G288" i="3" s="1"/>
  <c r="G285" i="3"/>
  <c r="G284" i="3" s="1"/>
  <c r="G283" i="3" s="1"/>
  <c r="G282" i="3" s="1"/>
  <c r="G279" i="3"/>
  <c r="G278" i="3" s="1"/>
  <c r="G277" i="3" s="1"/>
  <c r="G276" i="3" s="1"/>
  <c r="G275" i="3" s="1"/>
  <c r="G274" i="3" s="1"/>
  <c r="E27" i="2" s="1"/>
  <c r="G273" i="3"/>
  <c r="G272" i="3" s="1"/>
  <c r="G271" i="3" s="1"/>
  <c r="G270" i="3" s="1"/>
  <c r="G269" i="3"/>
  <c r="G268" i="3" s="1"/>
  <c r="G267" i="3" s="1"/>
  <c r="G266" i="3" s="1"/>
  <c r="G257" i="3"/>
  <c r="G256" i="3" s="1"/>
  <c r="G255" i="3" s="1"/>
  <c r="G254" i="3"/>
  <c r="G253" i="3" s="1"/>
  <c r="G252" i="3" s="1"/>
  <c r="G250" i="3"/>
  <c r="G249" i="3" s="1"/>
  <c r="G248" i="3"/>
  <c r="G247" i="3" s="1"/>
  <c r="G246" i="3"/>
  <c r="G245" i="3" s="1"/>
  <c r="G244" i="3" s="1"/>
  <c r="G243" i="3"/>
  <c r="G242" i="3" s="1"/>
  <c r="G241" i="3" s="1"/>
  <c r="G236" i="3"/>
  <c r="G235" i="3" s="1"/>
  <c r="G234" i="3" s="1"/>
  <c r="G233" i="3" s="1"/>
  <c r="G232" i="3" s="1"/>
  <c r="G231" i="3" s="1"/>
  <c r="G230" i="3" s="1"/>
  <c r="G229" i="3"/>
  <c r="G228" i="3" s="1"/>
  <c r="G227" i="3" s="1"/>
  <c r="G226" i="3" s="1"/>
  <c r="G225" i="3" s="1"/>
  <c r="G224" i="3"/>
  <c r="G223" i="3" s="1"/>
  <c r="G222" i="3" s="1"/>
  <c r="G221" i="3" s="1"/>
  <c r="G220" i="3" s="1"/>
  <c r="G219" i="3"/>
  <c r="G218" i="3" s="1"/>
  <c r="G217" i="3" s="1"/>
  <c r="G216" i="3" s="1"/>
  <c r="G215" i="3" s="1"/>
  <c r="G214" i="3"/>
  <c r="G213" i="3" s="1"/>
  <c r="G212" i="3" s="1"/>
  <c r="G211" i="3" s="1"/>
  <c r="G210" i="3"/>
  <c r="G209" i="3" s="1"/>
  <c r="G208" i="3" s="1"/>
  <c r="G207" i="3" s="1"/>
  <c r="G205" i="3"/>
  <c r="G204" i="3" s="1"/>
  <c r="G203" i="3" s="1"/>
  <c r="G202" i="3"/>
  <c r="G201" i="3" s="1"/>
  <c r="G200" i="3" s="1"/>
  <c r="G199" i="3"/>
  <c r="G198" i="3" s="1"/>
  <c r="G197" i="3" s="1"/>
  <c r="G196" i="3"/>
  <c r="G195" i="3" s="1"/>
  <c r="G194" i="3" s="1"/>
  <c r="G193" i="3"/>
  <c r="G192" i="3" s="1"/>
  <c r="G191" i="3" s="1"/>
  <c r="G188" i="3"/>
  <c r="G187" i="3" s="1"/>
  <c r="G186" i="3" s="1"/>
  <c r="G185" i="3" s="1"/>
  <c r="G184" i="3"/>
  <c r="G183" i="3" s="1"/>
  <c r="G182" i="3" s="1"/>
  <c r="G181" i="3"/>
  <c r="G180" i="3" s="1"/>
  <c r="G179" i="3" s="1"/>
  <c r="G178" i="3"/>
  <c r="G177" i="3" s="1"/>
  <c r="G176" i="3" s="1"/>
  <c r="G172" i="3"/>
  <c r="G171" i="3" s="1"/>
  <c r="G170" i="3" s="1"/>
  <c r="G165" i="3"/>
  <c r="G163" i="3"/>
  <c r="G162" i="3" s="1"/>
  <c r="G160" i="3"/>
  <c r="G159" i="3" s="1"/>
  <c r="G158" i="3"/>
  <c r="G157" i="3" s="1"/>
  <c r="G154" i="3"/>
  <c r="G151" i="3"/>
  <c r="G150" i="3" s="1"/>
  <c r="G149" i="3"/>
  <c r="G148" i="3" s="1"/>
  <c r="G146" i="3"/>
  <c r="G145" i="3" s="1"/>
  <c r="G144" i="3" s="1"/>
  <c r="G140" i="3"/>
  <c r="G139" i="3" s="1"/>
  <c r="G138" i="3" s="1"/>
  <c r="G137" i="3" s="1"/>
  <c r="G136" i="3" s="1"/>
  <c r="G135" i="3" s="1"/>
  <c r="E19" i="2" s="1"/>
  <c r="G134" i="3"/>
  <c r="G133" i="3" s="1"/>
  <c r="G132" i="3"/>
  <c r="G131" i="3" s="1"/>
  <c r="G126" i="3"/>
  <c r="G125" i="3" s="1"/>
  <c r="G124" i="3" s="1"/>
  <c r="G123" i="3"/>
  <c r="G122" i="3" s="1"/>
  <c r="G121" i="3" s="1"/>
  <c r="G120" i="3"/>
  <c r="G119" i="3" s="1"/>
  <c r="G118" i="3"/>
  <c r="G117" i="3" s="1"/>
  <c r="G116" i="3"/>
  <c r="G115" i="3" s="1"/>
  <c r="G114" i="3" s="1"/>
  <c r="G112" i="3"/>
  <c r="G111" i="3" s="1"/>
  <c r="G110" i="3" s="1"/>
  <c r="G109" i="3"/>
  <c r="G108" i="3" s="1"/>
  <c r="G105" i="3"/>
  <c r="G104" i="3" s="1"/>
  <c r="G99" i="3"/>
  <c r="G98" i="3" s="1"/>
  <c r="G97" i="3" s="1"/>
  <c r="G96" i="3" s="1"/>
  <c r="G95" i="3"/>
  <c r="G94" i="3" s="1"/>
  <c r="G93" i="3" s="1"/>
  <c r="G92" i="3"/>
  <c r="G91" i="3" s="1"/>
  <c r="G90" i="3"/>
  <c r="G89" i="3" s="1"/>
  <c r="G86" i="3"/>
  <c r="G85" i="3" s="1"/>
  <c r="G84" i="3" s="1"/>
  <c r="G83" i="3" s="1"/>
  <c r="G81" i="3"/>
  <c r="G80" i="3" s="1"/>
  <c r="G79" i="3"/>
  <c r="G78" i="3" s="1"/>
  <c r="G76" i="3"/>
  <c r="G75" i="3" s="1"/>
  <c r="G74" i="3"/>
  <c r="G73" i="3" s="1"/>
  <c r="G71" i="3"/>
  <c r="G70" i="3" s="1"/>
  <c r="G69" i="3"/>
  <c r="G68" i="3" s="1"/>
  <c r="G66" i="3"/>
  <c r="G65" i="3" s="1"/>
  <c r="G64" i="3" s="1"/>
  <c r="G62" i="3"/>
  <c r="G61" i="3" s="1"/>
  <c r="G60" i="3" s="1"/>
  <c r="G59" i="3"/>
  <c r="G58" i="3" s="1"/>
  <c r="G57" i="3"/>
  <c r="G56" i="3" s="1"/>
  <c r="G54" i="3"/>
  <c r="G53" i="3" s="1"/>
  <c r="G52" i="3"/>
  <c r="G51" i="3" s="1"/>
  <c r="G50" i="3"/>
  <c r="G49" i="3" s="1"/>
  <c r="G48" i="3"/>
  <c r="G47" i="3" s="1"/>
  <c r="G42" i="3"/>
  <c r="G41" i="3" s="1"/>
  <c r="G40" i="3" s="1"/>
  <c r="G39" i="3"/>
  <c r="G38" i="3" s="1"/>
  <c r="G37" i="3"/>
  <c r="G36" i="3" s="1"/>
  <c r="G34" i="3"/>
  <c r="G33" i="3" s="1"/>
  <c r="G32" i="3"/>
  <c r="G31" i="3" s="1"/>
  <c r="G26" i="3"/>
  <c r="G25" i="3" s="1"/>
  <c r="G24" i="3" s="1"/>
  <c r="G23" i="3" s="1"/>
  <c r="G22" i="3" s="1"/>
  <c r="G21" i="3"/>
  <c r="G20" i="3" s="1"/>
  <c r="G19" i="3" s="1"/>
  <c r="G18" i="3"/>
  <c r="G17" i="3" s="1"/>
  <c r="G16" i="3"/>
  <c r="G15" i="3" s="1"/>
  <c r="G14" i="3" s="1"/>
  <c r="G13" i="3" s="1"/>
  <c r="G12" i="3" s="1"/>
  <c r="C23" i="35"/>
  <c r="E19" i="35"/>
  <c r="D19" i="35"/>
  <c r="C19" i="35"/>
  <c r="B19" i="35"/>
  <c r="B35" i="35" s="1"/>
  <c r="B39" i="35" s="1"/>
  <c r="B36" i="35" s="1"/>
  <c r="G14" i="35"/>
  <c r="F14" i="35"/>
  <c r="F35" i="35" s="1"/>
  <c r="F38" i="35" s="1"/>
  <c r="F36" i="35" s="1"/>
  <c r="E14" i="35"/>
  <c r="D14" i="35"/>
  <c r="C14" i="35"/>
  <c r="B14" i="35"/>
  <c r="K787" i="4"/>
  <c r="J787" i="4"/>
  <c r="D24" i="36" l="1"/>
  <c r="D26" i="36" s="1"/>
  <c r="F24" i="36"/>
  <c r="F25" i="36" s="1"/>
  <c r="C24" i="36"/>
  <c r="C26" i="36" s="1"/>
  <c r="D23" i="36"/>
  <c r="G769" i="3"/>
  <c r="G765" i="3" s="1"/>
  <c r="G764" i="3" s="1"/>
  <c r="G46" i="3"/>
  <c r="G72" i="3"/>
  <c r="G130" i="3"/>
  <c r="G129" i="3" s="1"/>
  <c r="G128" i="3" s="1"/>
  <c r="G127" i="3" s="1"/>
  <c r="E18" i="2" s="1"/>
  <c r="G156" i="3"/>
  <c r="G251" i="3"/>
  <c r="G359" i="3"/>
  <c r="G474" i="3"/>
  <c r="G484" i="3"/>
  <c r="G686" i="3"/>
  <c r="G685" i="3" s="1"/>
  <c r="G796" i="3"/>
  <c r="F363" i="3"/>
  <c r="F362" i="3" s="1"/>
  <c r="F498" i="3"/>
  <c r="F1044" i="3"/>
  <c r="G878" i="3"/>
  <c r="G877" i="3" s="1"/>
  <c r="G888" i="3"/>
  <c r="G1044" i="3"/>
  <c r="F77" i="3"/>
  <c r="F82" i="3"/>
  <c r="F306" i="3"/>
  <c r="F305" i="3" s="1"/>
  <c r="F331" i="3"/>
  <c r="F330" i="3" s="1"/>
  <c r="F329" i="3" s="1"/>
  <c r="D31" i="2" s="1"/>
  <c r="F359" i="3"/>
  <c r="F385" i="3"/>
  <c r="F384" i="3" s="1"/>
  <c r="F765" i="3"/>
  <c r="F764" i="3" s="1"/>
  <c r="F818" i="3"/>
  <c r="F1001" i="3"/>
  <c r="F991" i="3" s="1"/>
  <c r="F986" i="3" s="1"/>
  <c r="F985" i="3" s="1"/>
  <c r="F265" i="3"/>
  <c r="F264" i="3" s="1"/>
  <c r="D26" i="2" s="1"/>
  <c r="F484" i="3"/>
  <c r="F483" i="3" s="1"/>
  <c r="F482" i="3" s="1"/>
  <c r="F684" i="3"/>
  <c r="D36" i="2"/>
  <c r="D35" i="2" s="1"/>
  <c r="G175" i="3"/>
  <c r="G174" i="3" s="1"/>
  <c r="G173" i="3" s="1"/>
  <c r="G206" i="3"/>
  <c r="G331" i="3"/>
  <c r="G330" i="3" s="1"/>
  <c r="G329" i="3" s="1"/>
  <c r="E31" i="2" s="1"/>
  <c r="G356" i="3"/>
  <c r="G502" i="3"/>
  <c r="G498" i="3" s="1"/>
  <c r="G527" i="3"/>
  <c r="E36" i="2"/>
  <c r="E35" i="2" s="1"/>
  <c r="G555" i="3"/>
  <c r="G818" i="3"/>
  <c r="G832" i="3"/>
  <c r="G947" i="3"/>
  <c r="G946" i="3"/>
  <c r="G945" i="3" s="1"/>
  <c r="G1040" i="3"/>
  <c r="G1039" i="3" s="1"/>
  <c r="G1028" i="3" s="1"/>
  <c r="G1062" i="3"/>
  <c r="G1061" i="3" s="1"/>
  <c r="G1060" i="3" s="1"/>
  <c r="F63" i="3"/>
  <c r="F287" i="3"/>
  <c r="F604" i="3"/>
  <c r="G483" i="3"/>
  <c r="G482" i="3" s="1"/>
  <c r="G536" i="3"/>
  <c r="G828" i="3"/>
  <c r="F738" i="3"/>
  <c r="F737" i="3"/>
  <c r="F736" i="3" s="1"/>
  <c r="G597" i="3"/>
  <c r="G604" i="3"/>
  <c r="G617" i="3"/>
  <c r="G737" i="3"/>
  <c r="G736" i="3" s="1"/>
  <c r="G749" i="3"/>
  <c r="G748" i="3" s="1"/>
  <c r="G747" i="3" s="1"/>
  <c r="G754" i="3"/>
  <c r="G1004" i="3"/>
  <c r="G1031" i="3"/>
  <c r="G1030" i="3" s="1"/>
  <c r="G1029" i="3" s="1"/>
  <c r="G1053" i="3"/>
  <c r="G1052" i="3" s="1"/>
  <c r="G1051" i="3" s="1"/>
  <c r="F244" i="3"/>
  <c r="F240" i="3" s="1"/>
  <c r="F286" i="3"/>
  <c r="F281" i="3" s="1"/>
  <c r="F280" i="3" s="1"/>
  <c r="D28" i="2" s="1"/>
  <c r="F353" i="3"/>
  <c r="F350" i="3" s="1"/>
  <c r="F356" i="3"/>
  <c r="F442" i="3"/>
  <c r="F545" i="3"/>
  <c r="F597" i="3"/>
  <c r="F592" i="3" s="1"/>
  <c r="F591" i="3" s="1"/>
  <c r="D39" i="2" s="1"/>
  <c r="F667" i="3"/>
  <c r="F841" i="3"/>
  <c r="F938" i="3"/>
  <c r="F977" i="3"/>
  <c r="F976" i="3" s="1"/>
  <c r="F878" i="3"/>
  <c r="F877" i="3" s="1"/>
  <c r="F932" i="3"/>
  <c r="F931" i="3" s="1"/>
  <c r="F1040" i="3"/>
  <c r="F1039" i="3" s="1"/>
  <c r="F1028" i="3" s="1"/>
  <c r="G24" i="36"/>
  <c r="G25" i="36" s="1"/>
  <c r="C23" i="36"/>
  <c r="E23" i="36"/>
  <c r="G23" i="36"/>
  <c r="G35" i="35"/>
  <c r="G38" i="35" s="1"/>
  <c r="G36" i="35" s="1"/>
  <c r="C35" i="35"/>
  <c r="C39" i="35" s="1"/>
  <c r="C36" i="35" s="1"/>
  <c r="E35" i="35"/>
  <c r="E39" i="35" s="1"/>
  <c r="D35" i="35"/>
  <c r="D39" i="35" s="1"/>
  <c r="D36" i="35" s="1"/>
  <c r="F190" i="3"/>
  <c r="F189" i="3" s="1"/>
  <c r="F297" i="3"/>
  <c r="F379" i="3"/>
  <c r="F469" i="3"/>
  <c r="F536" i="3"/>
  <c r="F535" i="3" s="1"/>
  <c r="D38" i="2" s="1"/>
  <c r="F716" i="3"/>
  <c r="F715" i="3" s="1"/>
  <c r="F666" i="3" s="1"/>
  <c r="F748" i="3"/>
  <c r="F747" i="3" s="1"/>
  <c r="F780" i="3"/>
  <c r="F856" i="3"/>
  <c r="F922" i="3"/>
  <c r="F921" i="3" s="1"/>
  <c r="F919" i="3" s="1"/>
  <c r="F920" i="3"/>
  <c r="F962" i="3"/>
  <c r="F1060" i="3"/>
  <c r="F1059" i="3" s="1"/>
  <c r="F1058" i="3" s="1"/>
  <c r="D55" i="2" s="1"/>
  <c r="D54" i="2" s="1"/>
  <c r="F872" i="3"/>
  <c r="F871" i="3" s="1"/>
  <c r="F870" i="3"/>
  <c r="F869" i="3" s="1"/>
  <c r="G30" i="3"/>
  <c r="G88" i="3"/>
  <c r="G87" i="3" s="1"/>
  <c r="G82" i="3" s="1"/>
  <c r="G716" i="3"/>
  <c r="G715" i="3" s="1"/>
  <c r="G35" i="3"/>
  <c r="G55" i="3"/>
  <c r="G67" i="3"/>
  <c r="G63" i="3" s="1"/>
  <c r="G77" i="3"/>
  <c r="G469" i="3"/>
  <c r="G792" i="3"/>
  <c r="G940" i="3"/>
  <c r="G939" i="3" s="1"/>
  <c r="G977" i="3"/>
  <c r="G976" i="3" s="1"/>
  <c r="G240" i="3"/>
  <c r="G239" i="3" s="1"/>
  <c r="G265" i="3"/>
  <c r="G264" i="3" s="1"/>
  <c r="E26" i="2" s="1"/>
  <c r="G287" i="3"/>
  <c r="G286" i="3" s="1"/>
  <c r="G385" i="3"/>
  <c r="G384" i="3" s="1"/>
  <c r="G592" i="3"/>
  <c r="G591" i="3" s="1"/>
  <c r="E39" i="2" s="1"/>
  <c r="G957" i="3"/>
  <c r="G956" i="3" s="1"/>
  <c r="G955" i="3" s="1"/>
  <c r="E49" i="2" s="1"/>
  <c r="G965" i="3"/>
  <c r="G964" i="3" s="1"/>
  <c r="G963" i="3" s="1"/>
  <c r="G11" i="3"/>
  <c r="E14" i="2" s="1"/>
  <c r="G113" i="3"/>
  <c r="G190" i="3"/>
  <c r="G189" i="3" s="1"/>
  <c r="G281" i="3"/>
  <c r="G280" i="3" s="1"/>
  <c r="G297" i="3"/>
  <c r="E29" i="2" s="1"/>
  <c r="G349" i="3"/>
  <c r="G363" i="3"/>
  <c r="G371" i="3"/>
  <c r="G379" i="3"/>
  <c r="G535" i="3"/>
  <c r="E38" i="2" s="1"/>
  <c r="G667" i="3"/>
  <c r="G684" i="3"/>
  <c r="G780" i="3"/>
  <c r="G872" i="3"/>
  <c r="G871" i="3" s="1"/>
  <c r="G870" i="3"/>
  <c r="G869" i="3" s="1"/>
  <c r="G856" i="3"/>
  <c r="G922" i="3"/>
  <c r="G921" i="3" s="1"/>
  <c r="G919" i="3" s="1"/>
  <c r="G920" i="3"/>
  <c r="G1001" i="3"/>
  <c r="G991" i="3" s="1"/>
  <c r="G1073" i="3"/>
  <c r="G938" i="3"/>
  <c r="G932" i="3" s="1"/>
  <c r="G931" i="3" s="1"/>
  <c r="H502" i="4"/>
  <c r="G962" i="3" l="1"/>
  <c r="E50" i="2" s="1"/>
  <c r="G986" i="3"/>
  <c r="G985" i="3" s="1"/>
  <c r="G45" i="3"/>
  <c r="G746" i="3"/>
  <c r="D51" i="2"/>
  <c r="F984" i="3"/>
  <c r="E48" i="2"/>
  <c r="G984" i="3"/>
  <c r="E51" i="2"/>
  <c r="G263" i="3"/>
  <c r="E28" i="2"/>
  <c r="E25" i="2" s="1"/>
  <c r="F924" i="3"/>
  <c r="D50" i="2"/>
  <c r="F263" i="3"/>
  <c r="D29" i="2"/>
  <c r="D25" i="2" s="1"/>
  <c r="F349" i="3"/>
  <c r="F348" i="3" s="1"/>
  <c r="F347" i="3" s="1"/>
  <c r="G1059" i="3"/>
  <c r="G1058" i="3" s="1"/>
  <c r="E55" i="2" s="1"/>
  <c r="E54" i="2" s="1"/>
  <c r="G44" i="3"/>
  <c r="G43" i="3" s="1"/>
  <c r="E16" i="2" s="1"/>
  <c r="D46" i="2"/>
  <c r="F746" i="3"/>
  <c r="G29" i="3"/>
  <c r="G28" i="3" s="1"/>
  <c r="G27" i="3" s="1"/>
  <c r="E15" i="2" s="1"/>
  <c r="G666" i="3"/>
  <c r="G362" i="3"/>
  <c r="G348" i="3"/>
  <c r="G347" i="3" s="1"/>
  <c r="H981" i="4"/>
  <c r="H980" i="4" s="1"/>
  <c r="H982" i="4"/>
  <c r="E46" i="2" l="1"/>
  <c r="G924" i="3"/>
  <c r="D32" i="2"/>
  <c r="E32" i="2"/>
  <c r="H802" i="4"/>
  <c r="H801" i="4" s="1"/>
  <c r="H800" i="4" s="1"/>
  <c r="H218" i="4" l="1"/>
  <c r="H213" i="4" s="1"/>
  <c r="H212" i="4" s="1"/>
  <c r="G1173" i="4" l="1"/>
  <c r="G237" i="4"/>
  <c r="G203" i="4"/>
  <c r="F254" i="3" s="1"/>
  <c r="F253" i="3" s="1"/>
  <c r="F252" i="3" s="1"/>
  <c r="F251" i="3" s="1"/>
  <c r="F239" i="3" s="1"/>
  <c r="H148" i="4"/>
  <c r="H147" i="4" s="1"/>
  <c r="H145" i="4"/>
  <c r="H143" i="4"/>
  <c r="G141" i="4"/>
  <c r="H142" i="4" l="1"/>
  <c r="H141" i="4" s="1"/>
  <c r="H1253" i="4" l="1"/>
  <c r="H1252" i="4" s="1"/>
  <c r="G1253" i="4"/>
  <c r="G1252" i="4" s="1"/>
  <c r="H1250" i="4"/>
  <c r="G1250" i="4"/>
  <c r="H1248" i="4"/>
  <c r="G1248" i="4"/>
  <c r="H1245" i="4"/>
  <c r="G1245" i="4"/>
  <c r="H1243" i="4"/>
  <c r="G1243" i="4"/>
  <c r="H1235" i="4"/>
  <c r="H1234" i="4" s="1"/>
  <c r="H1233" i="4" s="1"/>
  <c r="H1232" i="4" s="1"/>
  <c r="H1231" i="4" s="1"/>
  <c r="H1230" i="4" s="1"/>
  <c r="G1235" i="4"/>
  <c r="G1234" i="4" s="1"/>
  <c r="G1233" i="4" s="1"/>
  <c r="G1232" i="4" s="1"/>
  <c r="G1231" i="4" s="1"/>
  <c r="G1230" i="4" s="1"/>
  <c r="H1228" i="4"/>
  <c r="G1228" i="4"/>
  <c r="H1226" i="4"/>
  <c r="G1226" i="4"/>
  <c r="H1220" i="4"/>
  <c r="H1219" i="4" s="1"/>
  <c r="H1218" i="4" s="1"/>
  <c r="H1217" i="4" s="1"/>
  <c r="G1220" i="4"/>
  <c r="G1219" i="4" s="1"/>
  <c r="G1218" i="4" s="1"/>
  <c r="G1217" i="4" s="1"/>
  <c r="H1213" i="4"/>
  <c r="H1212" i="4" s="1"/>
  <c r="H1211" i="4" s="1"/>
  <c r="H1210" i="4" s="1"/>
  <c r="G1213" i="4"/>
  <c r="G1212" i="4" s="1"/>
  <c r="G1211" i="4" s="1"/>
  <c r="G1210" i="4" s="1"/>
  <c r="H1208" i="4"/>
  <c r="G1208" i="4"/>
  <c r="H1206" i="4"/>
  <c r="G1206" i="4"/>
  <c r="H1204" i="4"/>
  <c r="G1204" i="4"/>
  <c r="H1200" i="4"/>
  <c r="G1200" i="4"/>
  <c r="H1195" i="4"/>
  <c r="H1190" i="4" s="1"/>
  <c r="G1195" i="4"/>
  <c r="G1190" i="4" s="1"/>
  <c r="H1193" i="4"/>
  <c r="G1193" i="4"/>
  <c r="H1191" i="4"/>
  <c r="G1191" i="4"/>
  <c r="H1188" i="4"/>
  <c r="H1187" i="4" s="1"/>
  <c r="G1188" i="4"/>
  <c r="G1187" i="4" s="1"/>
  <c r="H1183" i="4"/>
  <c r="H1182" i="4" s="1"/>
  <c r="G1183" i="4"/>
  <c r="G1182" i="4" s="1"/>
  <c r="H1180" i="4"/>
  <c r="H1179" i="4" s="1"/>
  <c r="G1180" i="4"/>
  <c r="G1179" i="4" s="1"/>
  <c r="H1177" i="4"/>
  <c r="G1177" i="4"/>
  <c r="H1175" i="4"/>
  <c r="G1175" i="4"/>
  <c r="H1173" i="4"/>
  <c r="H1167" i="4"/>
  <c r="H1166" i="4" s="1"/>
  <c r="G1167" i="4"/>
  <c r="G1166" i="4" s="1"/>
  <c r="H1164" i="4"/>
  <c r="H1163" i="4" s="1"/>
  <c r="G1164" i="4"/>
  <c r="G1163" i="4" s="1"/>
  <c r="H1160" i="4"/>
  <c r="H1159" i="4" s="1"/>
  <c r="H1158" i="4" s="1"/>
  <c r="G1160" i="4"/>
  <c r="G1159" i="4" s="1"/>
  <c r="G1158" i="4" s="1"/>
  <c r="H1155" i="4"/>
  <c r="H1154" i="4" s="1"/>
  <c r="H1153" i="4" s="1"/>
  <c r="G1155" i="4"/>
  <c r="G1154" i="4" s="1"/>
  <c r="G1153" i="4" s="1"/>
  <c r="H1151" i="4"/>
  <c r="H1150" i="4" s="1"/>
  <c r="H1149" i="4" s="1"/>
  <c r="G1151" i="4"/>
  <c r="G1150" i="4" s="1"/>
  <c r="G1149" i="4" s="1"/>
  <c r="H1147" i="4"/>
  <c r="H1146" i="4" s="1"/>
  <c r="H1145" i="4" s="1"/>
  <c r="G1147" i="4"/>
  <c r="G1146" i="4" s="1"/>
  <c r="G1145" i="4" s="1"/>
  <c r="H1143" i="4"/>
  <c r="H1142" i="4" s="1"/>
  <c r="H1141" i="4" s="1"/>
  <c r="G1143" i="4"/>
  <c r="G1142" i="4" s="1"/>
  <c r="G1141" i="4" s="1"/>
  <c r="H1139" i="4"/>
  <c r="H1138" i="4" s="1"/>
  <c r="G1139" i="4"/>
  <c r="G1138" i="4" s="1"/>
  <c r="H1136" i="4"/>
  <c r="H1135" i="4" s="1"/>
  <c r="G1136" i="4"/>
  <c r="G1135" i="4" s="1"/>
  <c r="H1133" i="4"/>
  <c r="G1133" i="4"/>
  <c r="H1131" i="4"/>
  <c r="G1131" i="4"/>
  <c r="H1128" i="4"/>
  <c r="H1127" i="4" s="1"/>
  <c r="G1128" i="4"/>
  <c r="G1127" i="4" s="1"/>
  <c r="H1125" i="4"/>
  <c r="H1124" i="4" s="1"/>
  <c r="G1125" i="4"/>
  <c r="G1124" i="4" s="1"/>
  <c r="H1123" i="4"/>
  <c r="G1123" i="4"/>
  <c r="H1119" i="4"/>
  <c r="G1119" i="4"/>
  <c r="H1116" i="4"/>
  <c r="H1115" i="4" s="1"/>
  <c r="G1116" i="4"/>
  <c r="G1115" i="4" s="1"/>
  <c r="H1111" i="4"/>
  <c r="H1110" i="4" s="1"/>
  <c r="H1109" i="4" s="1"/>
  <c r="H1108" i="4" s="1"/>
  <c r="G1111" i="4"/>
  <c r="G1110" i="4" s="1"/>
  <c r="G1109" i="4" s="1"/>
  <c r="G1108" i="4" s="1"/>
  <c r="H1105" i="4"/>
  <c r="H1104" i="4" s="1"/>
  <c r="H1103" i="4" s="1"/>
  <c r="H1102" i="4" s="1"/>
  <c r="G1105" i="4"/>
  <c r="G1104" i="4" s="1"/>
  <c r="G1103" i="4" s="1"/>
  <c r="G1102" i="4" s="1"/>
  <c r="H1100" i="4"/>
  <c r="H1099" i="4" s="1"/>
  <c r="G1100" i="4"/>
  <c r="G1099" i="4" s="1"/>
  <c r="H1096" i="4"/>
  <c r="H1095" i="4" s="1"/>
  <c r="H1094" i="4" s="1"/>
  <c r="G1096" i="4"/>
  <c r="G1095" i="4" s="1"/>
  <c r="G1094" i="4" s="1"/>
  <c r="H1092" i="4"/>
  <c r="H1091" i="4" s="1"/>
  <c r="H1090" i="4" s="1"/>
  <c r="G1092" i="4"/>
  <c r="G1091" i="4" s="1"/>
  <c r="G1090" i="4" s="1"/>
  <c r="H1088" i="4"/>
  <c r="H1087" i="4" s="1"/>
  <c r="H1086" i="4" s="1"/>
  <c r="G1088" i="4"/>
  <c r="G1087" i="4" s="1"/>
  <c r="G1086" i="4" s="1"/>
  <c r="H1084" i="4"/>
  <c r="H1083" i="4" s="1"/>
  <c r="H1082" i="4" s="1"/>
  <c r="G1084" i="4"/>
  <c r="G1083" i="4" s="1"/>
  <c r="G1082" i="4" s="1"/>
  <c r="H1080" i="4"/>
  <c r="H1079" i="4" s="1"/>
  <c r="H1078" i="4" s="1"/>
  <c r="G1080" i="4"/>
  <c r="G1079" i="4" s="1"/>
  <c r="G1078" i="4" s="1"/>
  <c r="H1076" i="4"/>
  <c r="G1076" i="4"/>
  <c r="H1074" i="4"/>
  <c r="G1074" i="4"/>
  <c r="H1070" i="4"/>
  <c r="H1069" i="4" s="1"/>
  <c r="H1068" i="4" s="1"/>
  <c r="G1070" i="4"/>
  <c r="G1069" i="4" s="1"/>
  <c r="G1068" i="4" s="1"/>
  <c r="H1065" i="4"/>
  <c r="H1064" i="4" s="1"/>
  <c r="G1065" i="4"/>
  <c r="G1064" i="4" s="1"/>
  <c r="H1062" i="4"/>
  <c r="G1062" i="4"/>
  <c r="H1060" i="4"/>
  <c r="G1060" i="4"/>
  <c r="H1057" i="4"/>
  <c r="H1056" i="4" s="1"/>
  <c r="G1057" i="4"/>
  <c r="G1056" i="4" s="1"/>
  <c r="H1054" i="4"/>
  <c r="G1054" i="4"/>
  <c r="H1052" i="4"/>
  <c r="G1052" i="4"/>
  <c r="H1047" i="4"/>
  <c r="G1047" i="4"/>
  <c r="H1045" i="4"/>
  <c r="G1045" i="4"/>
  <c r="H1041" i="4"/>
  <c r="G1041" i="4"/>
  <c r="H1039" i="4"/>
  <c r="G1039" i="4"/>
  <c r="H1033" i="4"/>
  <c r="H1032" i="4" s="1"/>
  <c r="H1031" i="4" s="1"/>
  <c r="H1030" i="4" s="1"/>
  <c r="G1033" i="4"/>
  <c r="G1032" i="4" s="1"/>
  <c r="G1031" i="4" s="1"/>
  <c r="G1030" i="4" s="1"/>
  <c r="H1028" i="4"/>
  <c r="H1027" i="4" s="1"/>
  <c r="G1028" i="4"/>
  <c r="G1027" i="4" s="1"/>
  <c r="H1025" i="4"/>
  <c r="H1024" i="4" s="1"/>
  <c r="G1025" i="4"/>
  <c r="G1024" i="4" s="1"/>
  <c r="H1022" i="4"/>
  <c r="G1022" i="4"/>
  <c r="H1020" i="4"/>
  <c r="G1020" i="4"/>
  <c r="H1013" i="4"/>
  <c r="H1012" i="4" s="1"/>
  <c r="G1013" i="4"/>
  <c r="G1012" i="4" s="1"/>
  <c r="H1010" i="4"/>
  <c r="G1010" i="4"/>
  <c r="H1008" i="4"/>
  <c r="G1008" i="4"/>
  <c r="H1006" i="4"/>
  <c r="G1006" i="4"/>
  <c r="H1002" i="4"/>
  <c r="H1001" i="4" s="1"/>
  <c r="H1000" i="4" s="1"/>
  <c r="G1002" i="4"/>
  <c r="G1001" i="4" s="1"/>
  <c r="G1000" i="4" s="1"/>
  <c r="H996" i="4"/>
  <c r="H995" i="4" s="1"/>
  <c r="H994" i="4" s="1"/>
  <c r="H993" i="4" s="1"/>
  <c r="H992" i="4" s="1"/>
  <c r="G996" i="4"/>
  <c r="G995" i="4" s="1"/>
  <c r="G994" i="4" s="1"/>
  <c r="G993" i="4" s="1"/>
  <c r="G992" i="4" s="1"/>
  <c r="H989" i="4"/>
  <c r="H988" i="4" s="1"/>
  <c r="H987" i="4" s="1"/>
  <c r="H986" i="4" s="1"/>
  <c r="H985" i="4" s="1"/>
  <c r="H984" i="4" s="1"/>
  <c r="G989" i="4"/>
  <c r="G988" i="4" s="1"/>
  <c r="G987" i="4" s="1"/>
  <c r="G986" i="4" s="1"/>
  <c r="G985" i="4" s="1"/>
  <c r="G984" i="4" s="1"/>
  <c r="H978" i="4"/>
  <c r="G978" i="4"/>
  <c r="H975" i="4"/>
  <c r="G975" i="4"/>
  <c r="H973" i="4"/>
  <c r="G973" i="4"/>
  <c r="H970" i="4"/>
  <c r="H969" i="4" s="1"/>
  <c r="G970" i="4"/>
  <c r="G969" i="4" s="1"/>
  <c r="H962" i="4"/>
  <c r="G962" i="4"/>
  <c r="H960" i="4"/>
  <c r="G960" i="4"/>
  <c r="H955" i="4"/>
  <c r="G955" i="4"/>
  <c r="H953" i="4"/>
  <c r="G953" i="4"/>
  <c r="H951" i="4"/>
  <c r="G951" i="4"/>
  <c r="H948" i="4"/>
  <c r="H947" i="4" s="1"/>
  <c r="G948" i="4"/>
  <c r="G947" i="4" s="1"/>
  <c r="H943" i="4"/>
  <c r="H942" i="4" s="1"/>
  <c r="G943" i="4"/>
  <c r="G942" i="4" s="1"/>
  <c r="H931" i="4"/>
  <c r="G931" i="4"/>
  <c r="H929" i="4"/>
  <c r="G929" i="4"/>
  <c r="H923" i="4"/>
  <c r="H922" i="4" s="1"/>
  <c r="H921" i="4" s="1"/>
  <c r="H920" i="4" s="1"/>
  <c r="G923" i="4"/>
  <c r="G922" i="4" s="1"/>
  <c r="G921" i="4" s="1"/>
  <c r="G920" i="4" s="1"/>
  <c r="H914" i="4"/>
  <c r="H913" i="4" s="1"/>
  <c r="H912" i="4" s="1"/>
  <c r="G914" i="4"/>
  <c r="G913" i="4" s="1"/>
  <c r="G912" i="4" s="1"/>
  <c r="H910" i="4"/>
  <c r="H909" i="4" s="1"/>
  <c r="H908" i="4" s="1"/>
  <c r="G910" i="4"/>
  <c r="G909" i="4" s="1"/>
  <c r="G908" i="4" s="1"/>
  <c r="H906" i="4"/>
  <c r="H905" i="4" s="1"/>
  <c r="H904" i="4" s="1"/>
  <c r="G906" i="4"/>
  <c r="G905" i="4" s="1"/>
  <c r="G904" i="4" s="1"/>
  <c r="H902" i="4"/>
  <c r="H901" i="4" s="1"/>
  <c r="G902" i="4"/>
  <c r="G901" i="4" s="1"/>
  <c r="H899" i="4"/>
  <c r="H898" i="4" s="1"/>
  <c r="G899" i="4"/>
  <c r="G898" i="4" s="1"/>
  <c r="H895" i="4"/>
  <c r="G895" i="4"/>
  <c r="H894" i="4"/>
  <c r="G894" i="4"/>
  <c r="H892" i="4"/>
  <c r="H891" i="4" s="1"/>
  <c r="G892" i="4"/>
  <c r="G891" i="4" s="1"/>
  <c r="H889" i="4"/>
  <c r="H888" i="4" s="1"/>
  <c r="G889" i="4"/>
  <c r="G888" i="4" s="1"/>
  <c r="H886" i="4"/>
  <c r="H885" i="4" s="1"/>
  <c r="G886" i="4"/>
  <c r="G885" i="4" s="1"/>
  <c r="H882" i="4"/>
  <c r="H881" i="4" s="1"/>
  <c r="H880" i="4" s="1"/>
  <c r="G882" i="4"/>
  <c r="G881" i="4" s="1"/>
  <c r="G880" i="4" s="1"/>
  <c r="H875" i="4"/>
  <c r="H874" i="4" s="1"/>
  <c r="H873" i="4" s="1"/>
  <c r="H872" i="4" s="1"/>
  <c r="G875" i="4"/>
  <c r="G874" i="4" s="1"/>
  <c r="G873" i="4" s="1"/>
  <c r="G872" i="4" s="1"/>
  <c r="H870" i="4"/>
  <c r="H869" i="4" s="1"/>
  <c r="H868" i="4" s="1"/>
  <c r="H867" i="4" s="1"/>
  <c r="G870" i="4"/>
  <c r="G869" i="4" s="1"/>
  <c r="G868" i="4" s="1"/>
  <c r="G867" i="4" s="1"/>
  <c r="H862" i="4"/>
  <c r="H861" i="4" s="1"/>
  <c r="H860" i="4" s="1"/>
  <c r="G862" i="4"/>
  <c r="G861" i="4" s="1"/>
  <c r="G860" i="4" s="1"/>
  <c r="H858" i="4"/>
  <c r="H857" i="4" s="1"/>
  <c r="H856" i="4" s="1"/>
  <c r="G858" i="4"/>
  <c r="G857" i="4" s="1"/>
  <c r="G856" i="4" s="1"/>
  <c r="H853" i="4"/>
  <c r="H852" i="4" s="1"/>
  <c r="H851" i="4" s="1"/>
  <c r="G853" i="4"/>
  <c r="G852" i="4" s="1"/>
  <c r="G851" i="4" s="1"/>
  <c r="H849" i="4"/>
  <c r="G849" i="4"/>
  <c r="H847" i="4"/>
  <c r="G847" i="4"/>
  <c r="H845" i="4"/>
  <c r="G845" i="4"/>
  <c r="H842" i="4"/>
  <c r="H841" i="4" s="1"/>
  <c r="G842" i="4"/>
  <c r="G841" i="4" s="1"/>
  <c r="H837" i="4"/>
  <c r="H836" i="4" s="1"/>
  <c r="G837" i="4"/>
  <c r="G836" i="4" s="1"/>
  <c r="H834" i="4"/>
  <c r="G834" i="4"/>
  <c r="H830" i="4"/>
  <c r="G830" i="4"/>
  <c r="G828" i="4"/>
  <c r="H825" i="4"/>
  <c r="G825" i="4"/>
  <c r="H823" i="4"/>
  <c r="G823" i="4"/>
  <c r="H807" i="4"/>
  <c r="H806" i="4" s="1"/>
  <c r="G807" i="4"/>
  <c r="G806" i="4" s="1"/>
  <c r="G804" i="4" s="1"/>
  <c r="H798" i="4"/>
  <c r="H797" i="4" s="1"/>
  <c r="H796" i="4" s="1"/>
  <c r="G798" i="4"/>
  <c r="G797" i="4" s="1"/>
  <c r="G796" i="4" s="1"/>
  <c r="H794" i="4"/>
  <c r="H793" i="4" s="1"/>
  <c r="H792" i="4" s="1"/>
  <c r="G794" i="4"/>
  <c r="G793" i="4" s="1"/>
  <c r="G792" i="4" s="1"/>
  <c r="H790" i="4"/>
  <c r="H789" i="4" s="1"/>
  <c r="H788" i="4" s="1"/>
  <c r="G790" i="4"/>
  <c r="G789" i="4" s="1"/>
  <c r="G788" i="4" s="1"/>
  <c r="H786" i="4"/>
  <c r="H785" i="4" s="1"/>
  <c r="H784" i="4" s="1"/>
  <c r="H783" i="4" s="1"/>
  <c r="G786" i="4"/>
  <c r="G785" i="4" s="1"/>
  <c r="G784" i="4" s="1"/>
  <c r="G783" i="4" s="1"/>
  <c r="H780" i="4"/>
  <c r="H779" i="4" s="1"/>
  <c r="H778" i="4" s="1"/>
  <c r="H777" i="4" s="1"/>
  <c r="G780" i="4"/>
  <c r="G779" i="4" s="1"/>
  <c r="G778" i="4" s="1"/>
  <c r="G777" i="4" s="1"/>
  <c r="H775" i="4"/>
  <c r="H774" i="4" s="1"/>
  <c r="H773" i="4" s="1"/>
  <c r="H772" i="4" s="1"/>
  <c r="G775" i="4"/>
  <c r="G774" i="4" s="1"/>
  <c r="G773" i="4" s="1"/>
  <c r="G772" i="4" s="1"/>
  <c r="H770" i="4"/>
  <c r="H769" i="4" s="1"/>
  <c r="H768" i="4" s="1"/>
  <c r="G770" i="4"/>
  <c r="G769" i="4" s="1"/>
  <c r="G768" i="4" s="1"/>
  <c r="H766" i="4"/>
  <c r="H765" i="4" s="1"/>
  <c r="H764" i="4" s="1"/>
  <c r="G766" i="4"/>
  <c r="G765" i="4" s="1"/>
  <c r="G764" i="4" s="1"/>
  <c r="H762" i="4"/>
  <c r="H761" i="4" s="1"/>
  <c r="H760" i="4" s="1"/>
  <c r="G762" i="4"/>
  <c r="G761" i="4" s="1"/>
  <c r="G760" i="4" s="1"/>
  <c r="H758" i="4"/>
  <c r="H757" i="4" s="1"/>
  <c r="H756" i="4" s="1"/>
  <c r="G758" i="4"/>
  <c r="G757" i="4" s="1"/>
  <c r="G756" i="4" s="1"/>
  <c r="H754" i="4"/>
  <c r="H753" i="4" s="1"/>
  <c r="H752" i="4" s="1"/>
  <c r="G754" i="4"/>
  <c r="G753" i="4" s="1"/>
  <c r="G752" i="4" s="1"/>
  <c r="H750" i="4"/>
  <c r="H749" i="4" s="1"/>
  <c r="H748" i="4" s="1"/>
  <c r="G750" i="4"/>
  <c r="G749" i="4" s="1"/>
  <c r="G748" i="4" s="1"/>
  <c r="H746" i="4"/>
  <c r="H745" i="4" s="1"/>
  <c r="H744" i="4" s="1"/>
  <c r="G746" i="4"/>
  <c r="G745" i="4" s="1"/>
  <c r="G744" i="4" s="1"/>
  <c r="H742" i="4"/>
  <c r="H741" i="4" s="1"/>
  <c r="H740" i="4" s="1"/>
  <c r="G742" i="4"/>
  <c r="G741" i="4" s="1"/>
  <c r="G740" i="4" s="1"/>
  <c r="H738" i="4"/>
  <c r="H737" i="4" s="1"/>
  <c r="G738" i="4"/>
  <c r="G737" i="4" s="1"/>
  <c r="H735" i="4"/>
  <c r="H734" i="4" s="1"/>
  <c r="G735" i="4"/>
  <c r="G734" i="4" s="1"/>
  <c r="H731" i="4"/>
  <c r="H730" i="4" s="1"/>
  <c r="G731" i="4"/>
  <c r="G730" i="4" s="1"/>
  <c r="H728" i="4"/>
  <c r="H727" i="4" s="1"/>
  <c r="G728" i="4"/>
  <c r="G727" i="4" s="1"/>
  <c r="H725" i="4"/>
  <c r="H724" i="4" s="1"/>
  <c r="G725" i="4"/>
  <c r="G724" i="4" s="1"/>
  <c r="H722" i="4"/>
  <c r="H721" i="4" s="1"/>
  <c r="G722" i="4"/>
  <c r="G721" i="4" s="1"/>
  <c r="H718" i="4"/>
  <c r="H717" i="4" s="1"/>
  <c r="G718" i="4"/>
  <c r="G717" i="4" s="1"/>
  <c r="H715" i="4"/>
  <c r="H714" i="4" s="1"/>
  <c r="G715" i="4"/>
  <c r="G714" i="4" s="1"/>
  <c r="H711" i="4"/>
  <c r="H710" i="4" s="1"/>
  <c r="H709" i="4" s="1"/>
  <c r="G711" i="4"/>
  <c r="G710" i="4" s="1"/>
  <c r="G709" i="4" s="1"/>
  <c r="H704" i="4"/>
  <c r="G705" i="4"/>
  <c r="G704" i="4" s="1"/>
  <c r="H700" i="4"/>
  <c r="H699" i="4" s="1"/>
  <c r="H698" i="4" s="1"/>
  <c r="H697" i="4" s="1"/>
  <c r="G700" i="4"/>
  <c r="G699" i="4" s="1"/>
  <c r="G698" i="4" s="1"/>
  <c r="G697" i="4" s="1"/>
  <c r="H695" i="4"/>
  <c r="H694" i="4" s="1"/>
  <c r="H693" i="4" s="1"/>
  <c r="G695" i="4"/>
  <c r="G694" i="4" s="1"/>
  <c r="G693" i="4" s="1"/>
  <c r="H691" i="4"/>
  <c r="H690" i="4" s="1"/>
  <c r="H689" i="4" s="1"/>
  <c r="G691" i="4"/>
  <c r="G690" i="4" s="1"/>
  <c r="G689" i="4" s="1"/>
  <c r="H687" i="4"/>
  <c r="H686" i="4" s="1"/>
  <c r="H685" i="4" s="1"/>
  <c r="G687" i="4"/>
  <c r="G686" i="4" s="1"/>
  <c r="G685" i="4" s="1"/>
  <c r="H683" i="4"/>
  <c r="H682" i="4" s="1"/>
  <c r="H681" i="4" s="1"/>
  <c r="G683" i="4"/>
  <c r="G682" i="4" s="1"/>
  <c r="G681" i="4" s="1"/>
  <c r="H679" i="4"/>
  <c r="H678" i="4" s="1"/>
  <c r="G679" i="4"/>
  <c r="G678" i="4" s="1"/>
  <c r="H676" i="4"/>
  <c r="H675" i="4" s="1"/>
  <c r="G676" i="4"/>
  <c r="G675" i="4" s="1"/>
  <c r="H673" i="4"/>
  <c r="H672" i="4" s="1"/>
  <c r="G673" i="4"/>
  <c r="G672" i="4" s="1"/>
  <c r="H669" i="4"/>
  <c r="H668" i="4" s="1"/>
  <c r="G669" i="4"/>
  <c r="G668" i="4" s="1"/>
  <c r="H666" i="4"/>
  <c r="H665" i="4" s="1"/>
  <c r="G666" i="4"/>
  <c r="G665" i="4" s="1"/>
  <c r="H663" i="4"/>
  <c r="H662" i="4" s="1"/>
  <c r="G663" i="4"/>
  <c r="G662" i="4" s="1"/>
  <c r="H659" i="4"/>
  <c r="H658" i="4" s="1"/>
  <c r="H657" i="4" s="1"/>
  <c r="G659" i="4"/>
  <c r="G658" i="4" s="1"/>
  <c r="G657" i="4" s="1"/>
  <c r="H655" i="4"/>
  <c r="H654" i="4" s="1"/>
  <c r="H653" i="4" s="1"/>
  <c r="G655" i="4"/>
  <c r="G654" i="4" s="1"/>
  <c r="G653" i="4" s="1"/>
  <c r="H648" i="4"/>
  <c r="H647" i="4" s="1"/>
  <c r="H646" i="4" s="1"/>
  <c r="H645" i="4" s="1"/>
  <c r="G648" i="4"/>
  <c r="G647" i="4" s="1"/>
  <c r="G646" i="4" s="1"/>
  <c r="G645" i="4" s="1"/>
  <c r="H643" i="4"/>
  <c r="H642" i="4" s="1"/>
  <c r="H641" i="4" s="1"/>
  <c r="H640" i="4" s="1"/>
  <c r="G643" i="4"/>
  <c r="G642" i="4" s="1"/>
  <c r="G641" i="4" s="1"/>
  <c r="G640" i="4" s="1"/>
  <c r="H635" i="4"/>
  <c r="H634" i="4" s="1"/>
  <c r="G635" i="4"/>
  <c r="G634" i="4" s="1"/>
  <c r="H632" i="4"/>
  <c r="H631" i="4" s="1"/>
  <c r="G632" i="4"/>
  <c r="G631" i="4" s="1"/>
  <c r="H621" i="4"/>
  <c r="G621" i="4"/>
  <c r="H617" i="4"/>
  <c r="G617" i="4"/>
  <c r="H615" i="4"/>
  <c r="G615" i="4"/>
  <c r="H609" i="4"/>
  <c r="H608" i="4" s="1"/>
  <c r="G609" i="4"/>
  <c r="G608" i="4" s="1"/>
  <c r="H606" i="4"/>
  <c r="G606" i="4"/>
  <c r="H604" i="4"/>
  <c r="G604" i="4"/>
  <c r="H602" i="4"/>
  <c r="G602" i="4"/>
  <c r="H594" i="4"/>
  <c r="H593" i="4" s="1"/>
  <c r="G594" i="4"/>
  <c r="G593" i="4" s="1"/>
  <c r="H591" i="4"/>
  <c r="G591" i="4"/>
  <c r="H588" i="4"/>
  <c r="G588" i="4"/>
  <c r="H586" i="4"/>
  <c r="G586" i="4"/>
  <c r="H584" i="4"/>
  <c r="G584" i="4"/>
  <c r="H576" i="4"/>
  <c r="H575" i="4" s="1"/>
  <c r="G576" i="4"/>
  <c r="G575" i="4" s="1"/>
  <c r="G573" i="4" s="1"/>
  <c r="H571" i="4"/>
  <c r="H570" i="4" s="1"/>
  <c r="H569" i="4" s="1"/>
  <c r="G571" i="4"/>
  <c r="G570" i="4" s="1"/>
  <c r="G569" i="4" s="1"/>
  <c r="H567" i="4"/>
  <c r="G567" i="4"/>
  <c r="H565" i="4"/>
  <c r="G565" i="4"/>
  <c r="H563" i="4"/>
  <c r="G563" i="4"/>
  <c r="H556" i="4"/>
  <c r="H555" i="4" s="1"/>
  <c r="H554" i="4" s="1"/>
  <c r="G556" i="4"/>
  <c r="G555" i="4" s="1"/>
  <c r="G554" i="4" s="1"/>
  <c r="H552" i="4"/>
  <c r="G552" i="4"/>
  <c r="H550" i="4"/>
  <c r="G550" i="4"/>
  <c r="H549" i="4"/>
  <c r="H548" i="4" s="1"/>
  <c r="G549" i="4"/>
  <c r="G548" i="4" s="1"/>
  <c r="H546" i="4"/>
  <c r="G546" i="4"/>
  <c r="G543" i="4" s="1"/>
  <c r="G542" i="4" s="1"/>
  <c r="H544" i="4"/>
  <c r="G544" i="4"/>
  <c r="H543" i="4"/>
  <c r="H542" i="4" s="1"/>
  <c r="H539" i="4"/>
  <c r="H538" i="4" s="1"/>
  <c r="H537" i="4" s="1"/>
  <c r="H536" i="4" s="1"/>
  <c r="G539" i="4"/>
  <c r="G538" i="4" s="1"/>
  <c r="G537" i="4" s="1"/>
  <c r="G536" i="4" s="1"/>
  <c r="H531" i="4"/>
  <c r="H530" i="4" s="1"/>
  <c r="H528" i="4" s="1"/>
  <c r="G531" i="4"/>
  <c r="G530" i="4" s="1"/>
  <c r="G528" i="4" s="1"/>
  <c r="H529" i="4"/>
  <c r="G529" i="4"/>
  <c r="H526" i="4"/>
  <c r="H525" i="4" s="1"/>
  <c r="H524" i="4" s="1"/>
  <c r="H523" i="4" s="1"/>
  <c r="H522" i="4" s="1"/>
  <c r="G526" i="4"/>
  <c r="G525" i="4" s="1"/>
  <c r="G524" i="4" s="1"/>
  <c r="G523" i="4" s="1"/>
  <c r="G522" i="4" s="1"/>
  <c r="H521" i="4"/>
  <c r="G521" i="4"/>
  <c r="H518" i="4"/>
  <c r="G518" i="4"/>
  <c r="H516" i="4"/>
  <c r="G516" i="4"/>
  <c r="H513" i="4"/>
  <c r="H512" i="4" s="1"/>
  <c r="G513" i="4"/>
  <c r="G512" i="4" s="1"/>
  <c r="H508" i="4"/>
  <c r="H507" i="4" s="1"/>
  <c r="G508" i="4"/>
  <c r="G507" i="4" s="1"/>
  <c r="H504" i="4"/>
  <c r="G504" i="4"/>
  <c r="H500" i="4"/>
  <c r="G500" i="4"/>
  <c r="H498" i="4"/>
  <c r="G498" i="4"/>
  <c r="H496" i="4"/>
  <c r="G496" i="4"/>
  <c r="H490" i="4"/>
  <c r="H489" i="4" s="1"/>
  <c r="G490" i="4"/>
  <c r="G489" i="4" s="1"/>
  <c r="H487" i="4"/>
  <c r="H486" i="4" s="1"/>
  <c r="G487" i="4"/>
  <c r="G486" i="4" s="1"/>
  <c r="H482" i="4"/>
  <c r="H481" i="4" s="1"/>
  <c r="H477" i="4" s="1"/>
  <c r="H476" i="4" s="1"/>
  <c r="G482" i="4"/>
  <c r="G481" i="4" s="1"/>
  <c r="G477" i="4" s="1"/>
  <c r="G476" i="4" s="1"/>
  <c r="H479" i="4"/>
  <c r="H478" i="4" s="1"/>
  <c r="G479" i="4"/>
  <c r="G478" i="4" s="1"/>
  <c r="H474" i="4"/>
  <c r="G474" i="4"/>
  <c r="H473" i="4"/>
  <c r="G473" i="4"/>
  <c r="H468" i="4"/>
  <c r="H467" i="4" s="1"/>
  <c r="G468" i="4"/>
  <c r="G467" i="4" s="1"/>
  <c r="H465" i="4"/>
  <c r="H464" i="4" s="1"/>
  <c r="G465" i="4"/>
  <c r="G464" i="4" s="1"/>
  <c r="H461" i="4"/>
  <c r="H460" i="4" s="1"/>
  <c r="H459" i="4" s="1"/>
  <c r="G461" i="4"/>
  <c r="G460" i="4" s="1"/>
  <c r="G459" i="4" s="1"/>
  <c r="H458" i="4"/>
  <c r="G458" i="4"/>
  <c r="H453" i="4"/>
  <c r="H452" i="4" s="1"/>
  <c r="G453" i="4"/>
  <c r="G452" i="4" s="1"/>
  <c r="H450" i="4"/>
  <c r="H449" i="4" s="1"/>
  <c r="G450" i="4"/>
  <c r="G449" i="4" s="1"/>
  <c r="H446" i="4"/>
  <c r="H445" i="4" s="1"/>
  <c r="H444" i="4" s="1"/>
  <c r="G446" i="4"/>
  <c r="G445" i="4" s="1"/>
  <c r="G444" i="4" s="1"/>
  <c r="H442" i="4"/>
  <c r="G442" i="4"/>
  <c r="H440" i="4"/>
  <c r="G440" i="4"/>
  <c r="H437" i="4"/>
  <c r="H436" i="4" s="1"/>
  <c r="G437" i="4"/>
  <c r="G436" i="4" s="1"/>
  <c r="H433" i="4"/>
  <c r="H432" i="4" s="1"/>
  <c r="G433" i="4"/>
  <c r="G432" i="4" s="1"/>
  <c r="H430" i="4"/>
  <c r="H429" i="4" s="1"/>
  <c r="G430" i="4"/>
  <c r="G429" i="4" s="1"/>
  <c r="H427" i="4"/>
  <c r="H426" i="4" s="1"/>
  <c r="G427" i="4"/>
  <c r="G426" i="4" s="1"/>
  <c r="H423" i="4"/>
  <c r="H422" i="4" s="1"/>
  <c r="G423" i="4"/>
  <c r="G422" i="4" s="1"/>
  <c r="H420" i="4"/>
  <c r="H419" i="4" s="1"/>
  <c r="G420" i="4"/>
  <c r="G419" i="4" s="1"/>
  <c r="H417" i="4"/>
  <c r="H416" i="4" s="1"/>
  <c r="G417" i="4"/>
  <c r="G416" i="4" s="1"/>
  <c r="H414" i="4"/>
  <c r="G414" i="4"/>
  <c r="H413" i="4"/>
  <c r="G413" i="4"/>
  <c r="H408" i="4"/>
  <c r="G408" i="4"/>
  <c r="H406" i="4"/>
  <c r="G406" i="4"/>
  <c r="H404" i="4"/>
  <c r="G404" i="4"/>
  <c r="H401" i="4"/>
  <c r="H400" i="4" s="1"/>
  <c r="G401" i="4"/>
  <c r="G400" i="4" s="1"/>
  <c r="H394" i="4"/>
  <c r="H393" i="4" s="1"/>
  <c r="H392" i="4" s="1"/>
  <c r="G394" i="4"/>
  <c r="G393" i="4" s="1"/>
  <c r="G392" i="4" s="1"/>
  <c r="H390" i="4"/>
  <c r="H387" i="4" s="1"/>
  <c r="H386" i="4" s="1"/>
  <c r="G390" i="4"/>
  <c r="G387" i="4" s="1"/>
  <c r="G386" i="4" s="1"/>
  <c r="H388" i="4"/>
  <c r="G388" i="4"/>
  <c r="H384" i="4"/>
  <c r="H383" i="4" s="1"/>
  <c r="G384" i="4"/>
  <c r="G383" i="4" s="1"/>
  <c r="H381" i="4"/>
  <c r="H380" i="4" s="1"/>
  <c r="G381" i="4"/>
  <c r="G380" i="4" s="1"/>
  <c r="H379" i="4"/>
  <c r="G379" i="4"/>
  <c r="H371" i="4"/>
  <c r="H370" i="4" s="1"/>
  <c r="G371" i="4"/>
  <c r="G370" i="4" s="1"/>
  <c r="H366" i="4"/>
  <c r="H365" i="4" s="1"/>
  <c r="H363" i="4" s="1"/>
  <c r="G366" i="4"/>
  <c r="G365" i="4" s="1"/>
  <c r="G363" i="4" s="1"/>
  <c r="H364" i="4"/>
  <c r="G364" i="4"/>
  <c r="H361" i="4"/>
  <c r="H360" i="4" s="1"/>
  <c r="H359" i="4" s="1"/>
  <c r="G361" i="4"/>
  <c r="G360" i="4" s="1"/>
  <c r="G359" i="4" s="1"/>
  <c r="H357" i="4"/>
  <c r="H356" i="4" s="1"/>
  <c r="H355" i="4" s="1"/>
  <c r="G357" i="4"/>
  <c r="G356" i="4" s="1"/>
  <c r="G355" i="4" s="1"/>
  <c r="H353" i="4"/>
  <c r="G353" i="4"/>
  <c r="H351" i="4"/>
  <c r="G351" i="4"/>
  <c r="H348" i="4"/>
  <c r="H347" i="4" s="1"/>
  <c r="G348" i="4"/>
  <c r="G347" i="4" s="1"/>
  <c r="H344" i="4"/>
  <c r="G344" i="4"/>
  <c r="H342" i="4"/>
  <c r="G342" i="4"/>
  <c r="H340" i="4"/>
  <c r="G340" i="4"/>
  <c r="H333" i="4"/>
  <c r="H332" i="4" s="1"/>
  <c r="H331" i="4" s="1"/>
  <c r="G333" i="4"/>
  <c r="G332" i="4" s="1"/>
  <c r="G331" i="4" s="1"/>
  <c r="H329" i="4"/>
  <c r="H328" i="4" s="1"/>
  <c r="H327" i="4" s="1"/>
  <c r="G329" i="4"/>
  <c r="G328" i="4" s="1"/>
  <c r="G327" i="4" s="1"/>
  <c r="H325" i="4"/>
  <c r="H324" i="4" s="1"/>
  <c r="H323" i="4" s="1"/>
  <c r="G325" i="4"/>
  <c r="G324" i="4" s="1"/>
  <c r="G323" i="4" s="1"/>
  <c r="H321" i="4"/>
  <c r="H320" i="4" s="1"/>
  <c r="H319" i="4" s="1"/>
  <c r="G321" i="4"/>
  <c r="G320" i="4" s="1"/>
  <c r="G319" i="4" s="1"/>
  <c r="H313" i="4"/>
  <c r="H312" i="4" s="1"/>
  <c r="H311" i="4" s="1"/>
  <c r="H310" i="4" s="1"/>
  <c r="G313" i="4"/>
  <c r="G312" i="4" s="1"/>
  <c r="G311" i="4" s="1"/>
  <c r="G310" i="4" s="1"/>
  <c r="H308" i="4"/>
  <c r="H307" i="4" s="1"/>
  <c r="G308" i="4"/>
  <c r="G307" i="4" s="1"/>
  <c r="G305" i="4" s="1"/>
  <c r="H303" i="4"/>
  <c r="H302" i="4" s="1"/>
  <c r="G303" i="4"/>
  <c r="G302" i="4" s="1"/>
  <c r="H300" i="4"/>
  <c r="H299" i="4" s="1"/>
  <c r="G300" i="4"/>
  <c r="G299" i="4" s="1"/>
  <c r="H297" i="4"/>
  <c r="H296" i="4" s="1"/>
  <c r="G297" i="4"/>
  <c r="G296" i="4" s="1"/>
  <c r="H294" i="4"/>
  <c r="H293" i="4" s="1"/>
  <c r="G294" i="4"/>
  <c r="G293" i="4" s="1"/>
  <c r="H291" i="4"/>
  <c r="H290" i="4" s="1"/>
  <c r="G291" i="4"/>
  <c r="G290" i="4" s="1"/>
  <c r="H286" i="4"/>
  <c r="G286" i="4"/>
  <c r="H285" i="4"/>
  <c r="G285" i="4"/>
  <c r="H283" i="4"/>
  <c r="H282" i="4" s="1"/>
  <c r="G283" i="4"/>
  <c r="G282" i="4" s="1"/>
  <c r="H280" i="4"/>
  <c r="H279" i="4" s="1"/>
  <c r="G280" i="4"/>
  <c r="G279" i="4" s="1"/>
  <c r="H271" i="4"/>
  <c r="H270" i="4" s="1"/>
  <c r="H266" i="4" s="1"/>
  <c r="H265" i="4" s="1"/>
  <c r="G271" i="4"/>
  <c r="G270" i="4" s="1"/>
  <c r="G266" i="4" s="1"/>
  <c r="G265" i="4" s="1"/>
  <c r="H268" i="4"/>
  <c r="H267" i="4" s="1"/>
  <c r="G268" i="4"/>
  <c r="G267" i="4" s="1"/>
  <c r="H263" i="4"/>
  <c r="G263" i="4"/>
  <c r="H261" i="4"/>
  <c r="G261" i="4"/>
  <c r="H249" i="4"/>
  <c r="H248" i="4" s="1"/>
  <c r="H247" i="4" s="1"/>
  <c r="H246" i="4" s="1"/>
  <c r="H245" i="4" s="1"/>
  <c r="G249" i="4"/>
  <c r="G248" i="4" s="1"/>
  <c r="G247" i="4" s="1"/>
  <c r="G246" i="4" s="1"/>
  <c r="G245" i="4" s="1"/>
  <c r="H242" i="4"/>
  <c r="H241" i="4" s="1"/>
  <c r="H240" i="4" s="1"/>
  <c r="H239" i="4" s="1"/>
  <c r="G242" i="4"/>
  <c r="G241" i="4" s="1"/>
  <c r="G240" i="4" s="1"/>
  <c r="G239" i="4" s="1"/>
  <c r="H237" i="4"/>
  <c r="H235" i="4"/>
  <c r="G235" i="4"/>
  <c r="G234" i="4" s="1"/>
  <c r="G233" i="4" s="1"/>
  <c r="H229" i="4"/>
  <c r="H228" i="4" s="1"/>
  <c r="H227" i="4" s="1"/>
  <c r="G229" i="4"/>
  <c r="G228" i="4" s="1"/>
  <c r="G227" i="4" s="1"/>
  <c r="H225" i="4"/>
  <c r="H224" i="4" s="1"/>
  <c r="H223" i="4" s="1"/>
  <c r="G225" i="4"/>
  <c r="G224" i="4" s="1"/>
  <c r="G223" i="4" s="1"/>
  <c r="H211" i="4"/>
  <c r="G211" i="4"/>
  <c r="H205" i="4"/>
  <c r="H204" i="4" s="1"/>
  <c r="G205" i="4"/>
  <c r="G204" i="4" s="1"/>
  <c r="H202" i="4"/>
  <c r="H201" i="4" s="1"/>
  <c r="G202" i="4"/>
  <c r="G201" i="4" s="1"/>
  <c r="H198" i="4"/>
  <c r="G198" i="4"/>
  <c r="H196" i="4"/>
  <c r="G196" i="4"/>
  <c r="H194" i="4"/>
  <c r="G194" i="4"/>
  <c r="H191" i="4"/>
  <c r="H190" i="4" s="1"/>
  <c r="G191" i="4"/>
  <c r="G190" i="4" s="1"/>
  <c r="H184" i="4"/>
  <c r="H183" i="4" s="1"/>
  <c r="H182" i="4" s="1"/>
  <c r="H181" i="4" s="1"/>
  <c r="H180" i="4" s="1"/>
  <c r="H179" i="4" s="1"/>
  <c r="G184" i="4"/>
  <c r="G183" i="4" s="1"/>
  <c r="G182" i="4" s="1"/>
  <c r="G181" i="4" s="1"/>
  <c r="G180" i="4" s="1"/>
  <c r="G179" i="4" s="1"/>
  <c r="H177" i="4"/>
  <c r="H176" i="4" s="1"/>
  <c r="H175" i="4" s="1"/>
  <c r="G177" i="4"/>
  <c r="G176" i="4" s="1"/>
  <c r="H172" i="4"/>
  <c r="H171" i="4" s="1"/>
  <c r="H170" i="4" s="1"/>
  <c r="H169" i="4" s="1"/>
  <c r="G172" i="4"/>
  <c r="G171" i="4" s="1"/>
  <c r="G170" i="4" s="1"/>
  <c r="G169" i="4" s="1"/>
  <c r="H167" i="4"/>
  <c r="H166" i="4" s="1"/>
  <c r="H165" i="4" s="1"/>
  <c r="G167" i="4"/>
  <c r="G166" i="4" s="1"/>
  <c r="H162" i="4"/>
  <c r="H161" i="4" s="1"/>
  <c r="H160" i="4" s="1"/>
  <c r="G162" i="4"/>
  <c r="G161" i="4" s="1"/>
  <c r="G160" i="4" s="1"/>
  <c r="H158" i="4"/>
  <c r="H157" i="4" s="1"/>
  <c r="H156" i="4" s="1"/>
  <c r="G158" i="4"/>
  <c r="G157" i="4" s="1"/>
  <c r="G156" i="4" s="1"/>
  <c r="H153" i="4"/>
  <c r="H152" i="4" s="1"/>
  <c r="H151" i="4" s="1"/>
  <c r="H150" i="4" s="1"/>
  <c r="G153" i="4"/>
  <c r="G152" i="4" s="1"/>
  <c r="G151" i="4" s="1"/>
  <c r="G150" i="4" s="1"/>
  <c r="H140" i="4"/>
  <c r="G140" i="4"/>
  <c r="H136" i="4"/>
  <c r="G136" i="4"/>
  <c r="H130" i="4"/>
  <c r="G130" i="4"/>
  <c r="H128" i="4"/>
  <c r="G128" i="4"/>
  <c r="H122" i="4"/>
  <c r="H121" i="4" s="1"/>
  <c r="G122" i="4"/>
  <c r="G121" i="4" s="1"/>
  <c r="H119" i="4"/>
  <c r="H118" i="4" s="1"/>
  <c r="G119" i="4"/>
  <c r="G118" i="4" s="1"/>
  <c r="H113" i="4"/>
  <c r="H112" i="4" s="1"/>
  <c r="H111" i="4" s="1"/>
  <c r="G113" i="4"/>
  <c r="G112" i="4" s="1"/>
  <c r="G111" i="4" s="1"/>
  <c r="H109" i="4"/>
  <c r="H108" i="4" s="1"/>
  <c r="G109" i="4"/>
  <c r="G108" i="4" s="1"/>
  <c r="H106" i="4"/>
  <c r="G106" i="4"/>
  <c r="H104" i="4"/>
  <c r="G104" i="4"/>
  <c r="H100" i="4"/>
  <c r="H99" i="4" s="1"/>
  <c r="H98" i="4" s="1"/>
  <c r="G100" i="4"/>
  <c r="G99" i="4" s="1"/>
  <c r="G98" i="4" s="1"/>
  <c r="H95" i="4"/>
  <c r="G95" i="4"/>
  <c r="H93" i="4"/>
  <c r="G93" i="4"/>
  <c r="H90" i="4"/>
  <c r="G90" i="4"/>
  <c r="H88" i="4"/>
  <c r="G88" i="4"/>
  <c r="H85" i="4"/>
  <c r="G85" i="4"/>
  <c r="H83" i="4"/>
  <c r="G83" i="4"/>
  <c r="H80" i="4"/>
  <c r="H79" i="4" s="1"/>
  <c r="G80" i="4"/>
  <c r="G79" i="4" s="1"/>
  <c r="H76" i="4"/>
  <c r="H75" i="4" s="1"/>
  <c r="G76" i="4"/>
  <c r="G75" i="4" s="1"/>
  <c r="H73" i="4"/>
  <c r="G73" i="4"/>
  <c r="H71" i="4"/>
  <c r="G71" i="4"/>
  <c r="H68" i="4"/>
  <c r="G68" i="4"/>
  <c r="G67" i="4"/>
  <c r="H66" i="4"/>
  <c r="H64" i="4"/>
  <c r="G64" i="4"/>
  <c r="H62" i="4"/>
  <c r="G62" i="4"/>
  <c r="H56" i="4"/>
  <c r="H55" i="4" s="1"/>
  <c r="H54" i="4" s="1"/>
  <c r="H53" i="4" s="1"/>
  <c r="G56" i="4"/>
  <c r="G55" i="4" s="1"/>
  <c r="G54" i="4" s="1"/>
  <c r="G53" i="4" s="1"/>
  <c r="H51" i="4"/>
  <c r="H50" i="4" s="1"/>
  <c r="G51" i="4"/>
  <c r="G50" i="4" s="1"/>
  <c r="H48" i="4"/>
  <c r="G48" i="4"/>
  <c r="H46" i="4"/>
  <c r="G46" i="4"/>
  <c r="H38" i="4"/>
  <c r="H37" i="4" s="1"/>
  <c r="H36" i="4" s="1"/>
  <c r="H35" i="4" s="1"/>
  <c r="H34" i="4" s="1"/>
  <c r="G38" i="4"/>
  <c r="G37" i="4" s="1"/>
  <c r="G36" i="4" s="1"/>
  <c r="G35" i="4" s="1"/>
  <c r="G34" i="4" s="1"/>
  <c r="H32" i="4"/>
  <c r="H31" i="4" s="1"/>
  <c r="H30" i="4" s="1"/>
  <c r="H29" i="4" s="1"/>
  <c r="H28" i="4" s="1"/>
  <c r="G32" i="4"/>
  <c r="G31" i="4" s="1"/>
  <c r="G30" i="4" s="1"/>
  <c r="G29" i="4" s="1"/>
  <c r="G28" i="4" s="1"/>
  <c r="H26" i="4"/>
  <c r="H25" i="4" s="1"/>
  <c r="G26" i="4"/>
  <c r="G25" i="4" s="1"/>
  <c r="H23" i="4"/>
  <c r="G23" i="4"/>
  <c r="H21" i="4"/>
  <c r="G107" i="3" s="1"/>
  <c r="G106" i="3" s="1"/>
  <c r="G103" i="3" s="1"/>
  <c r="G102" i="3" s="1"/>
  <c r="G101" i="3" s="1"/>
  <c r="G100" i="3" s="1"/>
  <c r="G21" i="4"/>
  <c r="F107" i="3" s="1"/>
  <c r="F106" i="3" s="1"/>
  <c r="F103" i="3" s="1"/>
  <c r="F102" i="3" s="1"/>
  <c r="F101" i="3" s="1"/>
  <c r="F100" i="3" s="1"/>
  <c r="H19" i="4"/>
  <c r="G19" i="4"/>
  <c r="H977" i="4" l="1"/>
  <c r="G153" i="3"/>
  <c r="G152" i="3" s="1"/>
  <c r="G147" i="3" s="1"/>
  <c r="G143" i="3" s="1"/>
  <c r="H1121" i="4"/>
  <c r="G435" i="3"/>
  <c r="G433" i="3" s="1"/>
  <c r="G430" i="3" s="1"/>
  <c r="G426" i="3" s="1"/>
  <c r="G425" i="3" s="1"/>
  <c r="G419" i="3" s="1"/>
  <c r="G1199" i="4"/>
  <c r="F512" i="3"/>
  <c r="F511" i="3" s="1"/>
  <c r="G1201" i="4"/>
  <c r="F514" i="3" s="1"/>
  <c r="F516" i="3"/>
  <c r="G138" i="4"/>
  <c r="F166" i="3"/>
  <c r="F164" i="3" s="1"/>
  <c r="F161" i="3" s="1"/>
  <c r="G210" i="4"/>
  <c r="G209" i="4" s="1"/>
  <c r="G208" i="4" s="1"/>
  <c r="G207" i="4" s="1"/>
  <c r="F262" i="3"/>
  <c r="F261" i="3" s="1"/>
  <c r="F260" i="3" s="1"/>
  <c r="F259" i="3" s="1"/>
  <c r="F258" i="3" s="1"/>
  <c r="F238" i="3" s="1"/>
  <c r="H378" i="4"/>
  <c r="H377" i="4" s="1"/>
  <c r="G729" i="3"/>
  <c r="G728" i="3" s="1"/>
  <c r="G727" i="3" s="1"/>
  <c r="G726" i="3" s="1"/>
  <c r="G725" i="3" s="1"/>
  <c r="G724" i="3" s="1"/>
  <c r="G723" i="3" s="1"/>
  <c r="H412" i="4"/>
  <c r="G806" i="3"/>
  <c r="G805" i="3" s="1"/>
  <c r="G804" i="3" s="1"/>
  <c r="G803" i="3" s="1"/>
  <c r="H457" i="4"/>
  <c r="H456" i="4" s="1"/>
  <c r="H455" i="4" s="1"/>
  <c r="G851" i="3"/>
  <c r="G850" i="3" s="1"/>
  <c r="G849" i="3" s="1"/>
  <c r="G848" i="3" s="1"/>
  <c r="H472" i="4"/>
  <c r="G866" i="3"/>
  <c r="G865" i="3" s="1"/>
  <c r="G864" i="3" s="1"/>
  <c r="G863" i="3" s="1"/>
  <c r="H503" i="4"/>
  <c r="G897" i="3"/>
  <c r="G896" i="3" s="1"/>
  <c r="G895" i="3" s="1"/>
  <c r="G887" i="3" s="1"/>
  <c r="G886" i="3" s="1"/>
  <c r="G885" i="3" s="1"/>
  <c r="H520" i="4"/>
  <c r="G912" i="3"/>
  <c r="G911" i="3" s="1"/>
  <c r="G906" i="3" s="1"/>
  <c r="G902" i="3" s="1"/>
  <c r="G901" i="3" s="1"/>
  <c r="G620" i="4"/>
  <c r="G619" i="4" s="1"/>
  <c r="F169" i="3"/>
  <c r="F168" i="3" s="1"/>
  <c r="F167" i="3" s="1"/>
  <c r="G66" i="4"/>
  <c r="F52" i="3"/>
  <c r="F51" i="3" s="1"/>
  <c r="F46" i="3" s="1"/>
  <c r="F45" i="3" s="1"/>
  <c r="F44" i="3" s="1"/>
  <c r="F43" i="3" s="1"/>
  <c r="H138" i="4"/>
  <c r="G166" i="3"/>
  <c r="G164" i="3" s="1"/>
  <c r="G161" i="3" s="1"/>
  <c r="H210" i="4"/>
  <c r="H209" i="4" s="1"/>
  <c r="H208" i="4" s="1"/>
  <c r="H207" i="4" s="1"/>
  <c r="G262" i="3"/>
  <c r="G261" i="3" s="1"/>
  <c r="G260" i="3" s="1"/>
  <c r="G259" i="3" s="1"/>
  <c r="G258" i="3" s="1"/>
  <c r="G238" i="3" s="1"/>
  <c r="G378" i="4"/>
  <c r="G377" i="4" s="1"/>
  <c r="F729" i="3"/>
  <c r="F728" i="3" s="1"/>
  <c r="F727" i="3" s="1"/>
  <c r="F726" i="3" s="1"/>
  <c r="F725" i="3" s="1"/>
  <c r="F724" i="3" s="1"/>
  <c r="F723" i="3" s="1"/>
  <c r="G412" i="4"/>
  <c r="F806" i="3"/>
  <c r="F805" i="3" s="1"/>
  <c r="F804" i="3" s="1"/>
  <c r="F803" i="3" s="1"/>
  <c r="G457" i="4"/>
  <c r="G456" i="4" s="1"/>
  <c r="G455" i="4" s="1"/>
  <c r="F851" i="3"/>
  <c r="F850" i="3" s="1"/>
  <c r="F849" i="3" s="1"/>
  <c r="F848" i="3" s="1"/>
  <c r="G472" i="4"/>
  <c r="F866" i="3"/>
  <c r="F865" i="3" s="1"/>
  <c r="F864" i="3" s="1"/>
  <c r="F863" i="3" s="1"/>
  <c r="G503" i="4"/>
  <c r="G502" i="4" s="1"/>
  <c r="F897" i="3"/>
  <c r="F896" i="3" s="1"/>
  <c r="F895" i="3" s="1"/>
  <c r="F887" i="3" s="1"/>
  <c r="F886" i="3" s="1"/>
  <c r="G520" i="4"/>
  <c r="F912" i="3"/>
  <c r="F911" i="3" s="1"/>
  <c r="F906" i="3" s="1"/>
  <c r="F902" i="3" s="1"/>
  <c r="F901" i="3" s="1"/>
  <c r="H620" i="4"/>
  <c r="H619" i="4" s="1"/>
  <c r="G169" i="3"/>
  <c r="G168" i="3" s="1"/>
  <c r="G167" i="3" s="1"/>
  <c r="G977" i="4"/>
  <c r="F153" i="3"/>
  <c r="F152" i="3" s="1"/>
  <c r="F147" i="3" s="1"/>
  <c r="F143" i="3" s="1"/>
  <c r="G1121" i="4"/>
  <c r="F435" i="3"/>
  <c r="F433" i="3" s="1"/>
  <c r="F430" i="3" s="1"/>
  <c r="F426" i="3" s="1"/>
  <c r="F425" i="3" s="1"/>
  <c r="F419" i="3" s="1"/>
  <c r="H1199" i="4"/>
  <c r="G512" i="3"/>
  <c r="G511" i="3" s="1"/>
  <c r="H1201" i="4"/>
  <c r="G514" i="3" s="1"/>
  <c r="G516" i="3"/>
  <c r="G1225" i="4"/>
  <c r="G1224" i="4" s="1"/>
  <c r="G1223" i="4" s="1"/>
  <c r="G928" i="4"/>
  <c r="G927" i="4" s="1"/>
  <c r="G926" i="4" s="1"/>
  <c r="H1162" i="4"/>
  <c r="H1157" i="4" s="1"/>
  <c r="H1172" i="4"/>
  <c r="H1171" i="4" s="1"/>
  <c r="H1170" i="4" s="1"/>
  <c r="H1242" i="4"/>
  <c r="H234" i="4"/>
  <c r="H233" i="4" s="1"/>
  <c r="H232" i="4" s="1"/>
  <c r="H231" i="4" s="1"/>
  <c r="H959" i="4"/>
  <c r="H958" i="4" s="1"/>
  <c r="H957" i="4" s="1"/>
  <c r="H1051" i="4"/>
  <c r="H583" i="4"/>
  <c r="H827" i="4"/>
  <c r="G827" i="4"/>
  <c r="G782" i="4"/>
  <c r="H45" i="4"/>
  <c r="H44" i="4" s="1"/>
  <c r="H43" i="4" s="1"/>
  <c r="H42" i="4" s="1"/>
  <c r="H103" i="4"/>
  <c r="H102" i="4" s="1"/>
  <c r="H97" i="4" s="1"/>
  <c r="H260" i="4"/>
  <c r="H259" i="4" s="1"/>
  <c r="H950" i="4"/>
  <c r="H946" i="4" s="1"/>
  <c r="H945" i="4" s="1"/>
  <c r="G1051" i="4"/>
  <c r="G1162" i="4"/>
  <c r="G1157" i="4" s="1"/>
  <c r="G1171" i="4"/>
  <c r="G1170" i="4" s="1"/>
  <c r="H1225" i="4"/>
  <c r="H1224" i="4" s="1"/>
  <c r="H1223" i="4" s="1"/>
  <c r="H1222" i="4" s="1"/>
  <c r="G350" i="4"/>
  <c r="G346" i="4" s="1"/>
  <c r="H928" i="4"/>
  <c r="G972" i="4"/>
  <c r="G968" i="4" s="1"/>
  <c r="G1222" i="4"/>
  <c r="G661" i="4"/>
  <c r="G805" i="4"/>
  <c r="G822" i="4"/>
  <c r="G821" i="4" s="1"/>
  <c r="G820" i="4" s="1"/>
  <c r="H713" i="4"/>
  <c r="G92" i="4"/>
  <c r="G127" i="4"/>
  <c r="G126" i="4" s="1"/>
  <c r="G125" i="4" s="1"/>
  <c r="G124" i="4" s="1"/>
  <c r="G411" i="4"/>
  <c r="G410" i="4" s="1"/>
  <c r="H1044" i="4"/>
  <c r="H1059" i="4"/>
  <c r="G1098" i="4"/>
  <c r="H1205" i="4"/>
  <c r="G1242" i="4"/>
  <c r="G1247" i="4"/>
  <c r="H376" i="4"/>
  <c r="H375" i="4" s="1"/>
  <c r="H374" i="4" s="1"/>
  <c r="H373" i="4" s="1"/>
  <c r="H127" i="4"/>
  <c r="H126" i="4" s="1"/>
  <c r="H125" i="4" s="1"/>
  <c r="H124" i="4" s="1"/>
  <c r="G671" i="4"/>
  <c r="G844" i="4"/>
  <c r="G840" i="4" s="1"/>
  <c r="G839" i="4" s="1"/>
  <c r="G897" i="4"/>
  <c r="H972" i="4"/>
  <c r="H968" i="4" s="1"/>
  <c r="G1044" i="4"/>
  <c r="G1059" i="4"/>
  <c r="G1050" i="4" s="1"/>
  <c r="G1073" i="4"/>
  <c r="G1072" i="4" s="1"/>
  <c r="G1205" i="4"/>
  <c r="G1216" i="4"/>
  <c r="G1215" i="4" s="1"/>
  <c r="H222" i="4"/>
  <c r="H614" i="4"/>
  <c r="H613" i="4" s="1"/>
  <c r="H612" i="4" s="1"/>
  <c r="H611" i="4" s="1"/>
  <c r="G614" i="4"/>
  <c r="G613" i="4" s="1"/>
  <c r="G612" i="4" s="1"/>
  <c r="G611" i="4" s="1"/>
  <c r="G583" i="4"/>
  <c r="G541" i="4"/>
  <c r="G535" i="4" s="1"/>
  <c r="G534" i="4" s="1"/>
  <c r="G533" i="4" s="1"/>
  <c r="H305" i="4"/>
  <c r="H306" i="4"/>
  <c r="H448" i="4"/>
  <c r="G425" i="4"/>
  <c r="G495" i="4"/>
  <c r="G494" i="4" s="1"/>
  <c r="G493" i="4" s="1"/>
  <c r="G601" i="4"/>
  <c r="G600" i="4" s="1"/>
  <c r="G599" i="4" s="1"/>
  <c r="G598" i="4" s="1"/>
  <c r="G597" i="4" s="1"/>
  <c r="H590" i="4"/>
  <c r="G562" i="4"/>
  <c r="G561" i="4" s="1"/>
  <c r="G560" i="4" s="1"/>
  <c r="G559" i="4" s="1"/>
  <c r="G558" i="4" s="1"/>
  <c r="H562" i="4"/>
  <c r="H561" i="4" s="1"/>
  <c r="H560" i="4" s="1"/>
  <c r="H515" i="4"/>
  <c r="H511" i="4" s="1"/>
  <c r="H510" i="4" s="1"/>
  <c r="G485" i="4"/>
  <c r="G484" i="4" s="1"/>
  <c r="G439" i="4"/>
  <c r="G435" i="4" s="1"/>
  <c r="H425" i="4"/>
  <c r="H403" i="4"/>
  <c r="H399" i="4" s="1"/>
  <c r="G369" i="4"/>
  <c r="G368" i="4"/>
  <c r="H339" i="4"/>
  <c r="H338" i="4" s="1"/>
  <c r="G306" i="4"/>
  <c r="G278" i="4"/>
  <c r="G277" i="4" s="1"/>
  <c r="G276" i="4" s="1"/>
  <c r="G222" i="4"/>
  <c r="H200" i="4"/>
  <c r="H193" i="4"/>
  <c r="H189" i="4" s="1"/>
  <c r="G193" i="4"/>
  <c r="G189" i="4" s="1"/>
  <c r="G175" i="4"/>
  <c r="G174" i="4"/>
  <c r="H720" i="4"/>
  <c r="G45" i="4"/>
  <c r="G44" i="4" s="1"/>
  <c r="G43" i="4" s="1"/>
  <c r="G42" i="4" s="1"/>
  <c r="G87" i="4"/>
  <c r="G200" i="4"/>
  <c r="H463" i="4"/>
  <c r="G590" i="4"/>
  <c r="G720" i="4"/>
  <c r="H733" i="4"/>
  <c r="G866" i="4"/>
  <c r="G865" i="4" s="1"/>
  <c r="H884" i="4"/>
  <c r="H1098" i="4"/>
  <c r="G1186" i="4"/>
  <c r="G703" i="4"/>
  <c r="G702" i="4"/>
  <c r="G630" i="4"/>
  <c r="G629" i="4" s="1"/>
  <c r="G628" i="4" s="1"/>
  <c r="G627" i="4" s="1"/>
  <c r="G855" i="4"/>
  <c r="H87" i="4"/>
  <c r="G260" i="4"/>
  <c r="G259" i="4" s="1"/>
  <c r="H289" i="4"/>
  <c r="H288" i="4" s="1"/>
  <c r="G403" i="4"/>
  <c r="G399" i="4" s="1"/>
  <c r="G471" i="4"/>
  <c r="G470" i="4" s="1"/>
  <c r="H630" i="4"/>
  <c r="H629" i="4" s="1"/>
  <c r="H628" i="4" s="1"/>
  <c r="H627" i="4" s="1"/>
  <c r="G639" i="4"/>
  <c r="G638" i="4" s="1"/>
  <c r="H855" i="4"/>
  <c r="H897" i="4"/>
  <c r="H1186" i="4"/>
  <c r="H350" i="4"/>
  <c r="H346" i="4" s="1"/>
  <c r="G376" i="4"/>
  <c r="G375" i="4" s="1"/>
  <c r="G374" i="4" s="1"/>
  <c r="G373" i="4" s="1"/>
  <c r="H439" i="4"/>
  <c r="H435" i="4" s="1"/>
  <c r="G448" i="4"/>
  <c r="H485" i="4"/>
  <c r="H484" i="4" s="1"/>
  <c r="H601" i="4"/>
  <c r="H600" i="4" s="1"/>
  <c r="H599" i="4" s="1"/>
  <c r="H598" i="4" s="1"/>
  <c r="H822" i="4"/>
  <c r="H844" i="4"/>
  <c r="H840" i="4" s="1"/>
  <c r="H839" i="4" s="1"/>
  <c r="G1019" i="4"/>
  <c r="G1018" i="4" s="1"/>
  <c r="G1017" i="4" s="1"/>
  <c r="G1016" i="4" s="1"/>
  <c r="G1038" i="4"/>
  <c r="H1073" i="4"/>
  <c r="H1072" i="4" s="1"/>
  <c r="G1118" i="4"/>
  <c r="G1130" i="4"/>
  <c r="H1247" i="4"/>
  <c r="H278" i="4"/>
  <c r="H277" i="4" s="1"/>
  <c r="H276" i="4" s="1"/>
  <c r="H318" i="4"/>
  <c r="H317" i="4" s="1"/>
  <c r="H316" i="4" s="1"/>
  <c r="H315" i="4" s="1"/>
  <c r="G339" i="4"/>
  <c r="G338" i="4" s="1"/>
  <c r="H411" i="4"/>
  <c r="H410" i="4" s="1"/>
  <c r="H471" i="4"/>
  <c r="H470" i="4" s="1"/>
  <c r="H495" i="4"/>
  <c r="H494" i="4" s="1"/>
  <c r="H493" i="4" s="1"/>
  <c r="G515" i="4"/>
  <c r="G511" i="4" s="1"/>
  <c r="G510" i="4" s="1"/>
  <c r="H671" i="4"/>
  <c r="G733" i="4"/>
  <c r="G950" i="4"/>
  <c r="G946" i="4" s="1"/>
  <c r="G945" i="4" s="1"/>
  <c r="G959" i="4"/>
  <c r="G958" i="4" s="1"/>
  <c r="G957" i="4" s="1"/>
  <c r="H1019" i="4"/>
  <c r="H1018" i="4" s="1"/>
  <c r="H1017" i="4" s="1"/>
  <c r="H1016" i="4" s="1"/>
  <c r="H1038" i="4"/>
  <c r="H1130" i="4"/>
  <c r="G61" i="4"/>
  <c r="H135" i="4"/>
  <c r="H134" i="4" s="1"/>
  <c r="H133" i="4" s="1"/>
  <c r="G135" i="4"/>
  <c r="G134" i="4" s="1"/>
  <c r="G133" i="4" s="1"/>
  <c r="G70" i="4"/>
  <c r="G117" i="4"/>
  <c r="G116" i="4" s="1"/>
  <c r="G115" i="4" s="1"/>
  <c r="H117" i="4"/>
  <c r="H116" i="4" s="1"/>
  <c r="H115" i="4" s="1"/>
  <c r="G103" i="4"/>
  <c r="G102" i="4" s="1"/>
  <c r="G97" i="4" s="1"/>
  <c r="H92" i="4"/>
  <c r="H82" i="4"/>
  <c r="G82" i="4"/>
  <c r="H70" i="4"/>
  <c r="H61" i="4"/>
  <c r="G18" i="4"/>
  <c r="G17" i="4" s="1"/>
  <c r="G16" i="4" s="1"/>
  <c r="G15" i="4" s="1"/>
  <c r="G14" i="4" s="1"/>
  <c r="G13" i="4" s="1"/>
  <c r="H18" i="4"/>
  <c r="H17" i="4" s="1"/>
  <c r="H16" i="4" s="1"/>
  <c r="H15" i="4" s="1"/>
  <c r="H14" i="4" s="1"/>
  <c r="G165" i="4"/>
  <c r="G164" i="4"/>
  <c r="H174" i="4"/>
  <c r="G289" i="4"/>
  <c r="G288" i="4" s="1"/>
  <c r="H541" i="4"/>
  <c r="H535" i="4" s="1"/>
  <c r="H155" i="4"/>
  <c r="G318" i="4"/>
  <c r="G317" i="4" s="1"/>
  <c r="G316" i="4" s="1"/>
  <c r="G315" i="4" s="1"/>
  <c r="H369" i="4"/>
  <c r="H368" i="4"/>
  <c r="H574" i="4"/>
  <c r="H573" i="4"/>
  <c r="H639" i="4"/>
  <c r="H638" i="4" s="1"/>
  <c r="G713" i="4"/>
  <c r="H164" i="4"/>
  <c r="G232" i="4"/>
  <c r="G231" i="4" s="1"/>
  <c r="G463" i="4"/>
  <c r="G574" i="4"/>
  <c r="H703" i="4"/>
  <c r="H702" i="4"/>
  <c r="H804" i="4"/>
  <c r="H805" i="4"/>
  <c r="H1005" i="4"/>
  <c r="H1004" i="4" s="1"/>
  <c r="H999" i="4" s="1"/>
  <c r="H661" i="4"/>
  <c r="G155" i="4"/>
  <c r="H866" i="4"/>
  <c r="H865" i="4" s="1"/>
  <c r="H1216" i="4"/>
  <c r="H1215" i="4" s="1"/>
  <c r="G884" i="4"/>
  <c r="H1118" i="4"/>
  <c r="H1198" i="4"/>
  <c r="G1005" i="4"/>
  <c r="G1004" i="4" s="1"/>
  <c r="G999" i="4" s="1"/>
  <c r="G1198" i="4"/>
  <c r="I49" i="34"/>
  <c r="I48" i="34" s="1"/>
  <c r="I47" i="34" s="1"/>
  <c r="I46" i="34" s="1"/>
  <c r="I45" i="34" s="1"/>
  <c r="I44" i="34" s="1"/>
  <c r="I43" i="34" s="1"/>
  <c r="H49" i="34"/>
  <c r="H50" i="34" s="1"/>
  <c r="G49" i="34"/>
  <c r="G50" i="34" s="1"/>
  <c r="I57" i="34"/>
  <c r="I58" i="34" s="1"/>
  <c r="H57" i="34"/>
  <c r="H56" i="34" s="1"/>
  <c r="H55" i="34" s="1"/>
  <c r="H54" i="34" s="1"/>
  <c r="H53" i="34" s="1"/>
  <c r="G57" i="34"/>
  <c r="G58" i="34" s="1"/>
  <c r="I63" i="34"/>
  <c r="I62" i="34" s="1"/>
  <c r="I61" i="34" s="1"/>
  <c r="I60" i="34" s="1"/>
  <c r="I59" i="34" s="1"/>
  <c r="H63" i="34"/>
  <c r="H64" i="34" s="1"/>
  <c r="G63" i="34"/>
  <c r="G62" i="34" s="1"/>
  <c r="G61" i="34" s="1"/>
  <c r="G60" i="34" s="1"/>
  <c r="G59" i="34" s="1"/>
  <c r="G237" i="3" l="1"/>
  <c r="E23" i="2"/>
  <c r="D33" i="2"/>
  <c r="F885" i="3"/>
  <c r="F791" i="3"/>
  <c r="F790" i="3" s="1"/>
  <c r="D37" i="2"/>
  <c r="F534" i="3"/>
  <c r="G155" i="3"/>
  <c r="D16" i="2"/>
  <c r="G791" i="3"/>
  <c r="G790" i="3" s="1"/>
  <c r="E37" i="2"/>
  <c r="G534" i="3"/>
  <c r="D23" i="2"/>
  <c r="D56" i="2" s="1"/>
  <c r="D62" i="2" s="1"/>
  <c r="F237" i="3"/>
  <c r="F155" i="3"/>
  <c r="F142" i="3" s="1"/>
  <c r="F141" i="3" s="1"/>
  <c r="F510" i="3"/>
  <c r="F509" i="3" s="1"/>
  <c r="F497" i="3" s="1"/>
  <c r="F481" i="3" s="1"/>
  <c r="E33" i="2"/>
  <c r="G142" i="3"/>
  <c r="G141" i="3" s="1"/>
  <c r="H337" i="4"/>
  <c r="G513" i="3"/>
  <c r="G510" i="3" s="1"/>
  <c r="G509" i="3" s="1"/>
  <c r="G497" i="3" s="1"/>
  <c r="G481" i="3" s="1"/>
  <c r="F513" i="3"/>
  <c r="H967" i="4"/>
  <c r="H966" i="4" s="1"/>
  <c r="H965" i="4" s="1"/>
  <c r="G1197" i="4"/>
  <c r="G966" i="4"/>
  <c r="G965" i="4" s="1"/>
  <c r="G967" i="4"/>
  <c r="H926" i="4"/>
  <c r="H925" i="4" s="1"/>
  <c r="G879" i="4"/>
  <c r="H1114" i="4"/>
  <c r="H1113" i="4" s="1"/>
  <c r="H1241" i="4"/>
  <c r="H1240" i="4" s="1"/>
  <c r="H1239" i="4" s="1"/>
  <c r="H1238" i="4" s="1"/>
  <c r="H1237" i="4" s="1"/>
  <c r="H1050" i="4"/>
  <c r="H582" i="4"/>
  <c r="H581" i="4" s="1"/>
  <c r="H580" i="4" s="1"/>
  <c r="H579" i="4" s="1"/>
  <c r="H578" i="4" s="1"/>
  <c r="H60" i="4"/>
  <c r="H652" i="4"/>
  <c r="H651" i="4" s="1"/>
  <c r="G878" i="4"/>
  <c r="G1185" i="4"/>
  <c r="G1169" i="4" s="1"/>
  <c r="H1037" i="4"/>
  <c r="G1067" i="4"/>
  <c r="H1197" i="4"/>
  <c r="H1185" i="4" s="1"/>
  <c r="H1169" i="4" s="1"/>
  <c r="G1037" i="4"/>
  <c r="G1036" i="4" s="1"/>
  <c r="G1241" i="4"/>
  <c r="G1240" i="4" s="1"/>
  <c r="G1239" i="4" s="1"/>
  <c r="G1238" i="4" s="1"/>
  <c r="G1237" i="4" s="1"/>
  <c r="G652" i="4"/>
  <c r="G651" i="4" s="1"/>
  <c r="H782" i="4"/>
  <c r="H258" i="4"/>
  <c r="H257" i="4" s="1"/>
  <c r="H244" i="4" s="1"/>
  <c r="H221" i="4"/>
  <c r="H220" i="4" s="1"/>
  <c r="G1114" i="4"/>
  <c r="G1113" i="4" s="1"/>
  <c r="G1107" i="4" s="1"/>
  <c r="G582" i="4"/>
  <c r="G581" i="4" s="1"/>
  <c r="G580" i="4" s="1"/>
  <c r="G579" i="4" s="1"/>
  <c r="G578" i="4" s="1"/>
  <c r="H821" i="4"/>
  <c r="H820" i="4" s="1"/>
  <c r="H819" i="4" s="1"/>
  <c r="G221" i="4"/>
  <c r="G220" i="4" s="1"/>
  <c r="H708" i="4"/>
  <c r="H707" i="4" s="1"/>
  <c r="G708" i="4"/>
  <c r="G707" i="4" s="1"/>
  <c r="G78" i="4"/>
  <c r="G925" i="4"/>
  <c r="G596" i="4"/>
  <c r="H188" i="4"/>
  <c r="H187" i="4" s="1"/>
  <c r="H186" i="4" s="1"/>
  <c r="H492" i="4"/>
  <c r="G492" i="4"/>
  <c r="G337" i="4"/>
  <c r="G336" i="4" s="1"/>
  <c r="G335" i="4" s="1"/>
  <c r="H275" i="4"/>
  <c r="H274" i="4" s="1"/>
  <c r="G188" i="4"/>
  <c r="G187" i="4" s="1"/>
  <c r="G186" i="4" s="1"/>
  <c r="H398" i="4"/>
  <c r="H397" i="4" s="1"/>
  <c r="G819" i="4"/>
  <c r="H597" i="4"/>
  <c r="H596" i="4" s="1"/>
  <c r="H78" i="4"/>
  <c r="H1067" i="4"/>
  <c r="G258" i="4"/>
  <c r="G257" i="4" s="1"/>
  <c r="H559" i="4"/>
  <c r="H558" i="4" s="1"/>
  <c r="G398" i="4"/>
  <c r="G60" i="4"/>
  <c r="H534" i="4"/>
  <c r="H533" i="4" s="1"/>
  <c r="G998" i="4"/>
  <c r="G991" i="4" s="1"/>
  <c r="H132" i="4"/>
  <c r="G275" i="4"/>
  <c r="G274" i="4" s="1"/>
  <c r="H336" i="4"/>
  <c r="H335" i="4" s="1"/>
  <c r="G132" i="4"/>
  <c r="H998" i="4"/>
  <c r="H991" i="4" s="1"/>
  <c r="H13" i="4"/>
  <c r="G64" i="34"/>
  <c r="G56" i="34"/>
  <c r="G55" i="34" s="1"/>
  <c r="G54" i="34" s="1"/>
  <c r="G53" i="34" s="1"/>
  <c r="G52" i="34" s="1"/>
  <c r="G51" i="34" s="1"/>
  <c r="I56" i="34"/>
  <c r="I55" i="34" s="1"/>
  <c r="I54" i="34" s="1"/>
  <c r="I53" i="34" s="1"/>
  <c r="I52" i="34" s="1"/>
  <c r="I51" i="34" s="1"/>
  <c r="I64" i="34"/>
  <c r="H58" i="34"/>
  <c r="H62" i="34"/>
  <c r="H61" i="34" s="1"/>
  <c r="H60" i="34" s="1"/>
  <c r="H59" i="34" s="1"/>
  <c r="H52" i="34" s="1"/>
  <c r="H51" i="34" s="1"/>
  <c r="I50" i="34"/>
  <c r="G48" i="34"/>
  <c r="G47" i="34" s="1"/>
  <c r="G46" i="34" s="1"/>
  <c r="G45" i="34" s="1"/>
  <c r="G44" i="34" s="1"/>
  <c r="G43" i="34" s="1"/>
  <c r="H48" i="34"/>
  <c r="H47" i="34" s="1"/>
  <c r="H46" i="34" s="1"/>
  <c r="H45" i="34" s="1"/>
  <c r="H44" i="34" s="1"/>
  <c r="H43" i="34" s="1"/>
  <c r="E11" i="7"/>
  <c r="D11" i="7"/>
  <c r="G328" i="3" l="1"/>
  <c r="E13" i="2"/>
  <c r="G10" i="3"/>
  <c r="E30" i="2"/>
  <c r="D13" i="2"/>
  <c r="F10" i="3"/>
  <c r="D30" i="2"/>
  <c r="E44" i="2"/>
  <c r="E43" i="2" s="1"/>
  <c r="G789" i="3"/>
  <c r="D44" i="2"/>
  <c r="D43" i="2" s="1"/>
  <c r="F789" i="3"/>
  <c r="F328" i="3"/>
  <c r="H1036" i="4"/>
  <c r="H1035" i="4" s="1"/>
  <c r="G1035" i="4"/>
  <c r="G1015" i="4" s="1"/>
  <c r="H1107" i="4"/>
  <c r="G650" i="4"/>
  <c r="G637" i="4" s="1"/>
  <c r="H650" i="4"/>
  <c r="H637" i="4" s="1"/>
  <c r="H878" i="4"/>
  <c r="H877" i="4" s="1"/>
  <c r="G59" i="4"/>
  <c r="G58" i="4" s="1"/>
  <c r="G41" i="4" s="1"/>
  <c r="G877" i="4"/>
  <c r="G864" i="4" s="1"/>
  <c r="H396" i="4"/>
  <c r="G244" i="4"/>
  <c r="H59" i="4"/>
  <c r="H58" i="4" s="1"/>
  <c r="H41" i="4" s="1"/>
  <c r="H40" i="4" s="1"/>
  <c r="G397" i="4"/>
  <c r="G396" i="4" s="1"/>
  <c r="C89" i="1"/>
  <c r="D89" i="1"/>
  <c r="E89" i="1"/>
  <c r="F1078" i="3" l="1"/>
  <c r="G1078" i="3"/>
  <c r="E56" i="2"/>
  <c r="H1015" i="4"/>
  <c r="H964" i="4" s="1"/>
  <c r="G964" i="4"/>
  <c r="H864" i="4"/>
  <c r="H273" i="4"/>
  <c r="G40" i="4"/>
  <c r="G273" i="4"/>
  <c r="E141" i="1"/>
  <c r="E140" i="1" s="1"/>
  <c r="E139" i="1" s="1"/>
  <c r="D141" i="1"/>
  <c r="D140" i="1" s="1"/>
  <c r="D139" i="1" s="1"/>
  <c r="C141" i="1"/>
  <c r="C140" i="1" s="1"/>
  <c r="C139" i="1" s="1"/>
  <c r="E132" i="1"/>
  <c r="E131" i="1" s="1"/>
  <c r="D132" i="1"/>
  <c r="D131" i="1" s="1"/>
  <c r="C132" i="1"/>
  <c r="C131" i="1" s="1"/>
  <c r="E129" i="1"/>
  <c r="D129" i="1"/>
  <c r="C129" i="1"/>
  <c r="E127" i="1"/>
  <c r="E126" i="1" s="1"/>
  <c r="D127" i="1"/>
  <c r="D126" i="1" s="1"/>
  <c r="C127" i="1"/>
  <c r="C126" i="1" s="1"/>
  <c r="E124" i="1"/>
  <c r="D124" i="1"/>
  <c r="C124" i="1"/>
  <c r="E122" i="1"/>
  <c r="D122" i="1"/>
  <c r="C122" i="1"/>
  <c r="E115" i="1"/>
  <c r="E113" i="1" s="1"/>
  <c r="D115" i="1"/>
  <c r="D113" i="1" s="1"/>
  <c r="C115" i="1"/>
  <c r="C113" i="1" s="1"/>
  <c r="E101" i="1"/>
  <c r="E100" i="1" s="1"/>
  <c r="D101" i="1"/>
  <c r="D100" i="1" s="1"/>
  <c r="C101" i="1"/>
  <c r="C100" i="1" s="1"/>
  <c r="E98" i="1"/>
  <c r="D98" i="1"/>
  <c r="C98" i="1"/>
  <c r="E96" i="1"/>
  <c r="D96" i="1"/>
  <c r="C96" i="1"/>
  <c r="E94" i="1"/>
  <c r="D94" i="1"/>
  <c r="C94" i="1"/>
  <c r="E92" i="1"/>
  <c r="E91" i="1" s="1"/>
  <c r="D92" i="1"/>
  <c r="D91" i="1" s="1"/>
  <c r="C92" i="1"/>
  <c r="C91" i="1" s="1"/>
  <c r="E87" i="1"/>
  <c r="D87" i="1"/>
  <c r="C87" i="1"/>
  <c r="E82" i="1"/>
  <c r="E81" i="1" s="1"/>
  <c r="D82" i="1"/>
  <c r="D81" i="1" s="1"/>
  <c r="C82" i="1"/>
  <c r="C81" i="1" s="1"/>
  <c r="E79" i="1"/>
  <c r="E78" i="1" s="1"/>
  <c r="D79" i="1"/>
  <c r="D78" i="1" s="1"/>
  <c r="C79" i="1"/>
  <c r="C78" i="1" s="1"/>
  <c r="E76" i="1"/>
  <c r="D76" i="1"/>
  <c r="C76" i="1"/>
  <c r="E74" i="1"/>
  <c r="D74" i="1"/>
  <c r="C74" i="1"/>
  <c r="E72" i="1"/>
  <c r="D72" i="1"/>
  <c r="C72" i="1"/>
  <c r="E70" i="1"/>
  <c r="D70" i="1"/>
  <c r="C70" i="1"/>
  <c r="E66" i="1"/>
  <c r="D66" i="1"/>
  <c r="C66" i="1"/>
  <c r="E64" i="1"/>
  <c r="D64" i="1"/>
  <c r="C64" i="1"/>
  <c r="E61" i="1"/>
  <c r="E58" i="1" s="1"/>
  <c r="D61" i="1"/>
  <c r="D58" i="1" s="1"/>
  <c r="C61" i="1"/>
  <c r="C58" i="1" s="1"/>
  <c r="E59" i="1"/>
  <c r="D59" i="1"/>
  <c r="C59" i="1"/>
  <c r="E55" i="1"/>
  <c r="E52" i="1" s="1"/>
  <c r="E51" i="1" s="1"/>
  <c r="D55" i="1"/>
  <c r="D52" i="1" s="1"/>
  <c r="D51" i="1" s="1"/>
  <c r="C55" i="1"/>
  <c r="C52" i="1" s="1"/>
  <c r="C51" i="1" s="1"/>
  <c r="E49" i="1"/>
  <c r="D49" i="1"/>
  <c r="C49" i="1"/>
  <c r="E47" i="1"/>
  <c r="D47" i="1"/>
  <c r="C47" i="1"/>
  <c r="E45" i="1"/>
  <c r="D45" i="1"/>
  <c r="C45" i="1"/>
  <c r="E41" i="1"/>
  <c r="D41" i="1"/>
  <c r="C41" i="1"/>
  <c r="E39" i="1"/>
  <c r="D39" i="1"/>
  <c r="C39" i="1"/>
  <c r="E36" i="1"/>
  <c r="D36" i="1"/>
  <c r="C36" i="1"/>
  <c r="E34" i="1"/>
  <c r="D34" i="1"/>
  <c r="C34" i="1"/>
  <c r="E29" i="1"/>
  <c r="D29" i="1"/>
  <c r="C29" i="1"/>
  <c r="E27" i="1"/>
  <c r="D27" i="1"/>
  <c r="C27" i="1"/>
  <c r="E25" i="1"/>
  <c r="D25" i="1"/>
  <c r="C25" i="1"/>
  <c r="E23" i="1"/>
  <c r="D23" i="1"/>
  <c r="C23" i="1"/>
  <c r="E17" i="1"/>
  <c r="E16" i="1" s="1"/>
  <c r="D17" i="1"/>
  <c r="D16" i="1" s="1"/>
  <c r="C17" i="1"/>
  <c r="C16" i="1" s="1"/>
  <c r="E10" i="1"/>
  <c r="E9" i="1" s="1"/>
  <c r="D10" i="1"/>
  <c r="D9" i="1" s="1"/>
  <c r="C10" i="1"/>
  <c r="C9" i="1" s="1"/>
  <c r="G1255" i="4" l="1"/>
  <c r="F1079" i="3" s="1"/>
  <c r="H1255" i="4"/>
  <c r="G1079" i="3" s="1"/>
  <c r="C44" i="1"/>
  <c r="C43" i="1" s="1"/>
  <c r="D33" i="1"/>
  <c r="D31" i="1" s="1"/>
  <c r="D63" i="1"/>
  <c r="D86" i="1"/>
  <c r="C38" i="1"/>
  <c r="D44" i="1"/>
  <c r="D43" i="1" s="1"/>
  <c r="E63" i="1"/>
  <c r="C112" i="1"/>
  <c r="C111" i="1" s="1"/>
  <c r="D22" i="1"/>
  <c r="D21" i="1" s="1"/>
  <c r="E38" i="1"/>
  <c r="C63" i="1"/>
  <c r="C33" i="1"/>
  <c r="C31" i="1" s="1"/>
  <c r="E22" i="1"/>
  <c r="E21" i="1" s="1"/>
  <c r="E69" i="1"/>
  <c r="E68" i="1" s="1"/>
  <c r="C86" i="1"/>
  <c r="E44" i="1"/>
  <c r="E43" i="1" s="1"/>
  <c r="E112" i="1"/>
  <c r="E111" i="1" s="1"/>
  <c r="D38" i="1"/>
  <c r="C69" i="1"/>
  <c r="C68" i="1" s="1"/>
  <c r="D69" i="1"/>
  <c r="D68" i="1" s="1"/>
  <c r="C22" i="1"/>
  <c r="C21" i="1" s="1"/>
  <c r="E86" i="1"/>
  <c r="E33" i="1"/>
  <c r="E31" i="1" s="1"/>
  <c r="D112" i="1"/>
  <c r="D111" i="1" s="1"/>
  <c r="H59" i="2"/>
  <c r="G59" i="2"/>
  <c r="H21" i="2"/>
  <c r="G21" i="2"/>
  <c r="I45" i="6"/>
  <c r="H45" i="6"/>
  <c r="I44" i="6"/>
  <c r="H44" i="6"/>
  <c r="I43" i="6"/>
  <c r="H43" i="6"/>
  <c r="I42" i="6"/>
  <c r="H42" i="6"/>
  <c r="I41" i="6"/>
  <c r="I40" i="6" s="1"/>
  <c r="I39" i="6" s="1"/>
  <c r="I38" i="6" s="1"/>
  <c r="I37" i="6" s="1"/>
  <c r="I36" i="6" s="1"/>
  <c r="H41" i="6"/>
  <c r="H40" i="6" s="1"/>
  <c r="H39" i="6" s="1"/>
  <c r="H38" i="6" s="1"/>
  <c r="H37" i="6" s="1"/>
  <c r="H36" i="6" s="1"/>
  <c r="I35" i="6"/>
  <c r="I34" i="6" s="1"/>
  <c r="I33" i="6" s="1"/>
  <c r="I32" i="6" s="1"/>
  <c r="I31" i="6" s="1"/>
  <c r="I30" i="6" s="1"/>
  <c r="H35" i="6"/>
  <c r="H34" i="6" s="1"/>
  <c r="H33" i="6" s="1"/>
  <c r="H32" i="6" s="1"/>
  <c r="H31" i="6" s="1"/>
  <c r="H30" i="6" s="1"/>
  <c r="I29" i="6"/>
  <c r="I28" i="6" s="1"/>
  <c r="I27" i="6" s="1"/>
  <c r="I26" i="6" s="1"/>
  <c r="I25" i="6" s="1"/>
  <c r="I24" i="6" s="1"/>
  <c r="H29" i="6"/>
  <c r="H28" i="6" s="1"/>
  <c r="H27" i="6" s="1"/>
  <c r="H26" i="6" s="1"/>
  <c r="H25" i="6" s="1"/>
  <c r="H24" i="6" s="1"/>
  <c r="I22" i="6"/>
  <c r="H22" i="6"/>
  <c r="I21" i="6"/>
  <c r="H21" i="6"/>
  <c r="I20" i="6"/>
  <c r="H20" i="6"/>
  <c r="I19" i="6"/>
  <c r="H19" i="6"/>
  <c r="I18" i="6"/>
  <c r="H18" i="6"/>
  <c r="I16" i="6"/>
  <c r="I15" i="6" s="1"/>
  <c r="I14" i="6" s="1"/>
  <c r="I13" i="6" s="1"/>
  <c r="I12" i="6" s="1"/>
  <c r="I17" i="6" s="1"/>
  <c r="H16" i="6"/>
  <c r="H15" i="6" s="1"/>
  <c r="H14" i="6" s="1"/>
  <c r="H13" i="6" s="1"/>
  <c r="H12" i="6" s="1"/>
  <c r="H17" i="6" s="1"/>
  <c r="I298" i="34"/>
  <c r="I299" i="34" s="1"/>
  <c r="H298" i="34"/>
  <c r="G298" i="34"/>
  <c r="G299" i="34" s="1"/>
  <c r="I294" i="34"/>
  <c r="H294" i="34"/>
  <c r="H295" i="34" s="1"/>
  <c r="G294" i="34"/>
  <c r="I289" i="34"/>
  <c r="I290" i="34" s="1"/>
  <c r="H289" i="34"/>
  <c r="G289" i="34"/>
  <c r="G290" i="34" s="1"/>
  <c r="I284" i="34"/>
  <c r="I285" i="34" s="1"/>
  <c r="H284" i="34"/>
  <c r="G284" i="34"/>
  <c r="G285" i="34" s="1"/>
  <c r="I276" i="34"/>
  <c r="I277" i="34" s="1"/>
  <c r="H276" i="34"/>
  <c r="G276" i="34"/>
  <c r="G277" i="34" s="1"/>
  <c r="I271" i="34"/>
  <c r="I272" i="34" s="1"/>
  <c r="H271" i="34"/>
  <c r="G271" i="34"/>
  <c r="G272" i="34" s="1"/>
  <c r="I266" i="34"/>
  <c r="I267" i="34" s="1"/>
  <c r="H266" i="34"/>
  <c r="G266" i="34"/>
  <c r="G267" i="34" s="1"/>
  <c r="I251" i="34"/>
  <c r="I252" i="34" s="1"/>
  <c r="H251" i="34"/>
  <c r="G251" i="34"/>
  <c r="G252" i="34" s="1"/>
  <c r="I244" i="34"/>
  <c r="I245" i="34" s="1"/>
  <c r="H244" i="34"/>
  <c r="G244" i="34"/>
  <c r="G245" i="34" s="1"/>
  <c r="I241" i="34"/>
  <c r="I242" i="34" s="1"/>
  <c r="H241" i="34"/>
  <c r="G241" i="34"/>
  <c r="G242" i="34" s="1"/>
  <c r="I237" i="34"/>
  <c r="H237" i="34"/>
  <c r="H238" i="34" s="1"/>
  <c r="G237" i="34"/>
  <c r="I230" i="34"/>
  <c r="I231" i="34" s="1"/>
  <c r="H230" i="34"/>
  <c r="G230" i="34"/>
  <c r="G231" i="34" s="1"/>
  <c r="I227" i="34"/>
  <c r="I228" i="34" s="1"/>
  <c r="H227" i="34"/>
  <c r="G227" i="34"/>
  <c r="G228" i="34" s="1"/>
  <c r="I224" i="34"/>
  <c r="I225" i="34" s="1"/>
  <c r="H224" i="34"/>
  <c r="G224" i="34"/>
  <c r="G225" i="34" s="1"/>
  <c r="I216" i="34"/>
  <c r="I217" i="34" s="1"/>
  <c r="H216" i="34"/>
  <c r="G216" i="34"/>
  <c r="G217" i="34" s="1"/>
  <c r="I209" i="34"/>
  <c r="I210" i="34" s="1"/>
  <c r="H209" i="34"/>
  <c r="G209" i="34"/>
  <c r="G210" i="34" s="1"/>
  <c r="I202" i="34"/>
  <c r="I203" i="34" s="1"/>
  <c r="H202" i="34"/>
  <c r="G202" i="34"/>
  <c r="G203" i="34" s="1"/>
  <c r="I195" i="34"/>
  <c r="I196" i="34" s="1"/>
  <c r="H195" i="34"/>
  <c r="H196" i="34" s="1"/>
  <c r="G195" i="34"/>
  <c r="G196" i="34" s="1"/>
  <c r="I188" i="34"/>
  <c r="I189" i="34" s="1"/>
  <c r="H188" i="34"/>
  <c r="H189" i="34" s="1"/>
  <c r="G188" i="34"/>
  <c r="G189" i="34" s="1"/>
  <c r="I183" i="34"/>
  <c r="I184" i="34" s="1"/>
  <c r="H183" i="34"/>
  <c r="H184" i="34" s="1"/>
  <c r="G183" i="34"/>
  <c r="G184" i="34" s="1"/>
  <c r="I176" i="34"/>
  <c r="I177" i="34" s="1"/>
  <c r="H176" i="34"/>
  <c r="H177" i="34" s="1"/>
  <c r="G176" i="34"/>
  <c r="G177" i="34" s="1"/>
  <c r="I171" i="34"/>
  <c r="I172" i="34" s="1"/>
  <c r="H171" i="34"/>
  <c r="H172" i="34" s="1"/>
  <c r="G171" i="34"/>
  <c r="G172" i="34" s="1"/>
  <c r="I167" i="34"/>
  <c r="I168" i="34" s="1"/>
  <c r="H167" i="34"/>
  <c r="H168" i="34" s="1"/>
  <c r="G167" i="34"/>
  <c r="G168" i="34" s="1"/>
  <c r="I162" i="34"/>
  <c r="I163" i="34" s="1"/>
  <c r="H162" i="34"/>
  <c r="H163" i="34" s="1"/>
  <c r="G162" i="34"/>
  <c r="G163" i="34" s="1"/>
  <c r="I158" i="34"/>
  <c r="I159" i="34" s="1"/>
  <c r="H158" i="34"/>
  <c r="H159" i="34" s="1"/>
  <c r="G158" i="34"/>
  <c r="G159" i="34" s="1"/>
  <c r="I154" i="34"/>
  <c r="I155" i="34" s="1"/>
  <c r="H154" i="34"/>
  <c r="H155" i="34" s="1"/>
  <c r="G154" i="34"/>
  <c r="G155" i="34" s="1"/>
  <c r="I147" i="34"/>
  <c r="I148" i="34" s="1"/>
  <c r="H147" i="34"/>
  <c r="H148" i="34" s="1"/>
  <c r="G147" i="34"/>
  <c r="G148" i="34" s="1"/>
  <c r="I140" i="34"/>
  <c r="I141" i="34" s="1"/>
  <c r="H140" i="34"/>
  <c r="H141" i="34" s="1"/>
  <c r="G140" i="34"/>
  <c r="G141" i="34" s="1"/>
  <c r="I135" i="34"/>
  <c r="I136" i="34" s="1"/>
  <c r="H135" i="34"/>
  <c r="H136" i="34" s="1"/>
  <c r="G135" i="34"/>
  <c r="G136" i="34" s="1"/>
  <c r="I131" i="34"/>
  <c r="I132" i="34" s="1"/>
  <c r="H131" i="34"/>
  <c r="H132" i="34" s="1"/>
  <c r="G131" i="34"/>
  <c r="G132" i="34" s="1"/>
  <c r="I127" i="34"/>
  <c r="I128" i="34" s="1"/>
  <c r="H127" i="34"/>
  <c r="H128" i="34" s="1"/>
  <c r="G127" i="34"/>
  <c r="G128" i="34" s="1"/>
  <c r="I123" i="34"/>
  <c r="I124" i="34" s="1"/>
  <c r="H123" i="34"/>
  <c r="H124" i="34" s="1"/>
  <c r="G123" i="34"/>
  <c r="G124" i="34" s="1"/>
  <c r="I117" i="34"/>
  <c r="I118" i="34" s="1"/>
  <c r="H117" i="34"/>
  <c r="H118" i="34" s="1"/>
  <c r="G117" i="34"/>
  <c r="G118" i="34" s="1"/>
  <c r="I113" i="34"/>
  <c r="I114" i="34" s="1"/>
  <c r="H113" i="34"/>
  <c r="H114" i="34" s="1"/>
  <c r="G113" i="34"/>
  <c r="G114" i="34" s="1"/>
  <c r="I108" i="34"/>
  <c r="I109" i="34" s="1"/>
  <c r="I110" i="34" s="1"/>
  <c r="H108" i="34"/>
  <c r="H109" i="34" s="1"/>
  <c r="H110" i="34" s="1"/>
  <c r="G108" i="34"/>
  <c r="G109" i="34" s="1"/>
  <c r="G110" i="34" s="1"/>
  <c r="I93" i="34"/>
  <c r="I94" i="34" s="1"/>
  <c r="H93" i="34"/>
  <c r="H94" i="34" s="1"/>
  <c r="G93" i="34"/>
  <c r="G94" i="34" s="1"/>
  <c r="I88" i="34"/>
  <c r="I89" i="34" s="1"/>
  <c r="H88" i="34"/>
  <c r="H89" i="34" s="1"/>
  <c r="G88" i="34"/>
  <c r="G89" i="34" s="1"/>
  <c r="I81" i="34"/>
  <c r="I82" i="34" s="1"/>
  <c r="H81" i="34"/>
  <c r="H82" i="34" s="1"/>
  <c r="G81" i="34"/>
  <c r="G82" i="34" s="1"/>
  <c r="I76" i="34"/>
  <c r="I77" i="34" s="1"/>
  <c r="H76" i="34"/>
  <c r="H77" i="34" s="1"/>
  <c r="G76" i="34"/>
  <c r="G77" i="34" s="1"/>
  <c r="I71" i="34"/>
  <c r="I72" i="34" s="1"/>
  <c r="H71" i="34"/>
  <c r="H72" i="34" s="1"/>
  <c r="G71" i="34"/>
  <c r="G72" i="34" s="1"/>
  <c r="I41" i="34"/>
  <c r="I42" i="34" s="1"/>
  <c r="H41" i="34"/>
  <c r="H42" i="34" s="1"/>
  <c r="G41" i="34"/>
  <c r="G42" i="34" s="1"/>
  <c r="I34" i="34"/>
  <c r="I35" i="34" s="1"/>
  <c r="H34" i="34"/>
  <c r="H35" i="34" s="1"/>
  <c r="G34" i="34"/>
  <c r="G35" i="34" s="1"/>
  <c r="I31" i="34"/>
  <c r="I30" i="34" s="1"/>
  <c r="H31" i="34"/>
  <c r="H32" i="34" s="1"/>
  <c r="G31" i="34"/>
  <c r="G32" i="34" s="1"/>
  <c r="I24" i="34"/>
  <c r="I25" i="34" s="1"/>
  <c r="H24" i="34"/>
  <c r="H25" i="34" s="1"/>
  <c r="G24" i="34"/>
  <c r="G25" i="34" s="1"/>
  <c r="I20" i="34"/>
  <c r="I21" i="34" s="1"/>
  <c r="H20" i="34"/>
  <c r="H21" i="34" s="1"/>
  <c r="G20" i="34"/>
  <c r="G21" i="34" s="1"/>
  <c r="I934" i="5"/>
  <c r="I935" i="5" s="1"/>
  <c r="H934" i="5"/>
  <c r="H935" i="5" s="1"/>
  <c r="I926" i="5"/>
  <c r="H926" i="5"/>
  <c r="I918" i="5"/>
  <c r="I919" i="5" s="1"/>
  <c r="H918" i="5"/>
  <c r="H919" i="5" s="1"/>
  <c r="I910" i="5"/>
  <c r="H910" i="5"/>
  <c r="I902" i="5"/>
  <c r="I903" i="5" s="1"/>
  <c r="H902" i="5"/>
  <c r="H903" i="5" s="1"/>
  <c r="I894" i="5"/>
  <c r="H894" i="5"/>
  <c r="I891" i="5"/>
  <c r="H891" i="5"/>
  <c r="I888" i="5"/>
  <c r="H888" i="5"/>
  <c r="I885" i="5"/>
  <c r="H885" i="5"/>
  <c r="I877" i="5"/>
  <c r="I878" i="5" s="1"/>
  <c r="H877" i="5"/>
  <c r="H878" i="5" s="1"/>
  <c r="H876" i="5"/>
  <c r="H875" i="5" s="1"/>
  <c r="I873" i="5"/>
  <c r="H873" i="5"/>
  <c r="I860" i="5"/>
  <c r="I861" i="5" s="1"/>
  <c r="H860" i="5"/>
  <c r="H861" i="5" s="1"/>
  <c r="I853" i="5"/>
  <c r="I854" i="5" s="1"/>
  <c r="H853" i="5"/>
  <c r="H854" i="5" s="1"/>
  <c r="I847" i="5"/>
  <c r="H847" i="5"/>
  <c r="I841" i="5"/>
  <c r="H841" i="5"/>
  <c r="H842" i="5" s="1"/>
  <c r="I837" i="5"/>
  <c r="H837" i="5"/>
  <c r="I831" i="5"/>
  <c r="I832" i="5" s="1"/>
  <c r="H831" i="5"/>
  <c r="H832" i="5" s="1"/>
  <c r="I827" i="5"/>
  <c r="H827" i="5"/>
  <c r="I822" i="5"/>
  <c r="H822" i="5"/>
  <c r="I817" i="5"/>
  <c r="H817" i="5"/>
  <c r="I810" i="5"/>
  <c r="H810" i="5"/>
  <c r="I806" i="5"/>
  <c r="I807" i="5" s="1"/>
  <c r="H806" i="5"/>
  <c r="H807" i="5" s="1"/>
  <c r="I798" i="5"/>
  <c r="H798" i="5"/>
  <c r="I794" i="5"/>
  <c r="H794" i="5"/>
  <c r="H795" i="5" s="1"/>
  <c r="I790" i="5"/>
  <c r="H790" i="5"/>
  <c r="I786" i="5"/>
  <c r="I787" i="5" s="1"/>
  <c r="H786" i="5"/>
  <c r="H787" i="5" s="1"/>
  <c r="I782" i="5"/>
  <c r="H782" i="5"/>
  <c r="I778" i="5"/>
  <c r="H778" i="5"/>
  <c r="H779" i="5" s="1"/>
  <c r="I774" i="5"/>
  <c r="H774" i="5"/>
  <c r="I766" i="5"/>
  <c r="I767" i="5" s="1"/>
  <c r="H766" i="5"/>
  <c r="H767" i="5" s="1"/>
  <c r="I759" i="5"/>
  <c r="H759" i="5"/>
  <c r="H760" i="5" s="1"/>
  <c r="I752" i="5"/>
  <c r="I753" i="5" s="1"/>
  <c r="H752" i="5"/>
  <c r="H753" i="5" s="1"/>
  <c r="I745" i="5"/>
  <c r="I746" i="5" s="1"/>
  <c r="H745" i="5"/>
  <c r="I738" i="5"/>
  <c r="H738" i="5"/>
  <c r="H739" i="5" s="1"/>
  <c r="I731" i="5"/>
  <c r="I732" i="5" s="1"/>
  <c r="H731" i="5"/>
  <c r="H732" i="5" s="1"/>
  <c r="I724" i="5"/>
  <c r="I725" i="5" s="1"/>
  <c r="H724" i="5"/>
  <c r="I717" i="5"/>
  <c r="I718" i="5" s="1"/>
  <c r="H717" i="5"/>
  <c r="H718" i="5" s="1"/>
  <c r="I709" i="5"/>
  <c r="I710" i="5" s="1"/>
  <c r="H709" i="5"/>
  <c r="H710" i="5" s="1"/>
  <c r="I704" i="5"/>
  <c r="I705" i="5" s="1"/>
  <c r="H704" i="5"/>
  <c r="H705" i="5" s="1"/>
  <c r="I696" i="5"/>
  <c r="H696" i="5"/>
  <c r="I691" i="5"/>
  <c r="H691" i="5"/>
  <c r="I684" i="5"/>
  <c r="H684" i="5"/>
  <c r="I677" i="5"/>
  <c r="H677" i="5"/>
  <c r="I670" i="5"/>
  <c r="H670" i="5"/>
  <c r="H671" i="5" s="1"/>
  <c r="I666" i="5"/>
  <c r="I667" i="5" s="1"/>
  <c r="H666" i="5"/>
  <c r="I662" i="5"/>
  <c r="H662" i="5"/>
  <c r="H663" i="5" s="1"/>
  <c r="I659" i="5"/>
  <c r="H659" i="5"/>
  <c r="H660" i="5" s="1"/>
  <c r="I655" i="5"/>
  <c r="H655" i="5"/>
  <c r="I651" i="5"/>
  <c r="H651" i="5"/>
  <c r="I644" i="5"/>
  <c r="I645" i="5" s="1"/>
  <c r="H644" i="5"/>
  <c r="I640" i="5"/>
  <c r="H640" i="5"/>
  <c r="H641" i="5" s="1"/>
  <c r="I632" i="5"/>
  <c r="I633" i="5" s="1"/>
  <c r="H632" i="5"/>
  <c r="I627" i="5"/>
  <c r="H627" i="5"/>
  <c r="H628" i="5" s="1"/>
  <c r="I623" i="5"/>
  <c r="H623" i="5"/>
  <c r="H624" i="5" s="1"/>
  <c r="I617" i="5"/>
  <c r="H617" i="5"/>
  <c r="I612" i="5"/>
  <c r="H612" i="5"/>
  <c r="H613" i="5" s="1"/>
  <c r="I607" i="5"/>
  <c r="H607" i="5"/>
  <c r="I601" i="5"/>
  <c r="I602" i="5" s="1"/>
  <c r="H601" i="5"/>
  <c r="H602" i="5" s="1"/>
  <c r="I595" i="5"/>
  <c r="I596" i="5" s="1"/>
  <c r="H595" i="5"/>
  <c r="I587" i="5"/>
  <c r="H587" i="5"/>
  <c r="H588" i="5" s="1"/>
  <c r="I577" i="5"/>
  <c r="I576" i="5" s="1"/>
  <c r="H577" i="5"/>
  <c r="H576" i="5" s="1"/>
  <c r="I574" i="5"/>
  <c r="H574" i="5"/>
  <c r="H575" i="5" s="1"/>
  <c r="I567" i="5"/>
  <c r="H567" i="5"/>
  <c r="H568" i="5" s="1"/>
  <c r="I563" i="5"/>
  <c r="H563" i="5"/>
  <c r="I556" i="5"/>
  <c r="H556" i="5"/>
  <c r="I549" i="5"/>
  <c r="H549" i="5"/>
  <c r="I546" i="5"/>
  <c r="H546" i="5"/>
  <c r="I542" i="5"/>
  <c r="I543" i="5" s="1"/>
  <c r="H542" i="5"/>
  <c r="H543" i="5" s="1"/>
  <c r="I529" i="5"/>
  <c r="H529" i="5"/>
  <c r="H530" i="5" s="1"/>
  <c r="I523" i="5"/>
  <c r="I524" i="5" s="1"/>
  <c r="H523" i="5"/>
  <c r="I519" i="5"/>
  <c r="H519" i="5"/>
  <c r="H520" i="5" s="1"/>
  <c r="I515" i="5"/>
  <c r="H515" i="5"/>
  <c r="I509" i="5"/>
  <c r="H509" i="5"/>
  <c r="H510" i="5" s="1"/>
  <c r="I502" i="5"/>
  <c r="I503" i="5" s="1"/>
  <c r="H502" i="5"/>
  <c r="I494" i="5"/>
  <c r="H494" i="5"/>
  <c r="H495" i="5" s="1"/>
  <c r="I490" i="5"/>
  <c r="I491" i="5" s="1"/>
  <c r="H490" i="5"/>
  <c r="I481" i="5"/>
  <c r="H481" i="5"/>
  <c r="H482" i="5" s="1"/>
  <c r="I478" i="5"/>
  <c r="H478" i="5"/>
  <c r="H479" i="5" s="1"/>
  <c r="I474" i="5"/>
  <c r="I475" i="5" s="1"/>
  <c r="H474" i="5"/>
  <c r="I467" i="5"/>
  <c r="H467" i="5"/>
  <c r="H468" i="5" s="1"/>
  <c r="I464" i="5"/>
  <c r="H464" i="5"/>
  <c r="H465" i="5" s="1"/>
  <c r="I461" i="5"/>
  <c r="H461" i="5"/>
  <c r="H462" i="5" s="1"/>
  <c r="I455" i="5"/>
  <c r="I456" i="5" s="1"/>
  <c r="H455" i="5"/>
  <c r="I452" i="5"/>
  <c r="I453" i="5" s="1"/>
  <c r="H452" i="5"/>
  <c r="I449" i="5"/>
  <c r="I450" i="5" s="1"/>
  <c r="H449" i="5"/>
  <c r="I445" i="5"/>
  <c r="H445" i="5"/>
  <c r="H446" i="5" s="1"/>
  <c r="I439" i="5"/>
  <c r="I440" i="5" s="1"/>
  <c r="H439" i="5"/>
  <c r="I436" i="5"/>
  <c r="I437" i="5" s="1"/>
  <c r="H436" i="5"/>
  <c r="H437" i="5" s="1"/>
  <c r="I433" i="5"/>
  <c r="I434" i="5" s="1"/>
  <c r="H433" i="5"/>
  <c r="H434" i="5" s="1"/>
  <c r="I425" i="5"/>
  <c r="I426" i="5" s="1"/>
  <c r="H425" i="5"/>
  <c r="H426" i="5" s="1"/>
  <c r="I418" i="5"/>
  <c r="I419" i="5" s="1"/>
  <c r="H418" i="5"/>
  <c r="H419" i="5" s="1"/>
  <c r="I411" i="5"/>
  <c r="I412" i="5" s="1"/>
  <c r="H411" i="5"/>
  <c r="I408" i="5"/>
  <c r="I409" i="5" s="1"/>
  <c r="H408" i="5"/>
  <c r="I401" i="5"/>
  <c r="H401" i="5"/>
  <c r="H402" i="5" s="1"/>
  <c r="I394" i="5"/>
  <c r="I395" i="5" s="1"/>
  <c r="H394" i="5"/>
  <c r="H395" i="5" s="1"/>
  <c r="I390" i="5"/>
  <c r="H390" i="5"/>
  <c r="I383" i="5"/>
  <c r="H383" i="5"/>
  <c r="I379" i="5"/>
  <c r="I380" i="5" s="1"/>
  <c r="H379" i="5"/>
  <c r="H380" i="5" s="1"/>
  <c r="I375" i="5"/>
  <c r="H375" i="5"/>
  <c r="I371" i="5"/>
  <c r="I372" i="5" s="1"/>
  <c r="H371" i="5"/>
  <c r="I364" i="5"/>
  <c r="I365" i="5" s="1"/>
  <c r="H364" i="5"/>
  <c r="I356" i="5"/>
  <c r="H356" i="5"/>
  <c r="I349" i="5"/>
  <c r="H349" i="5"/>
  <c r="I345" i="5"/>
  <c r="H345" i="5"/>
  <c r="H346" i="5" s="1"/>
  <c r="I342" i="5"/>
  <c r="H342" i="5"/>
  <c r="H343" i="5" s="1"/>
  <c r="I337" i="5"/>
  <c r="H337" i="5"/>
  <c r="H338" i="5" s="1"/>
  <c r="I330" i="5"/>
  <c r="I331" i="5" s="1"/>
  <c r="H330" i="5"/>
  <c r="H331" i="5" s="1"/>
  <c r="I322" i="5"/>
  <c r="H322" i="5"/>
  <c r="H323" i="5" s="1"/>
  <c r="I314" i="5"/>
  <c r="I315" i="5" s="1"/>
  <c r="H314" i="5"/>
  <c r="H315" i="5" s="1"/>
  <c r="I307" i="5"/>
  <c r="H307" i="5"/>
  <c r="H308" i="5" s="1"/>
  <c r="I300" i="5"/>
  <c r="I301" i="5" s="1"/>
  <c r="H300" i="5"/>
  <c r="I293" i="5"/>
  <c r="H293" i="5"/>
  <c r="H294" i="5" s="1"/>
  <c r="I286" i="5"/>
  <c r="H286" i="5"/>
  <c r="H287" i="5" s="1"/>
  <c r="I281" i="5"/>
  <c r="H281" i="5"/>
  <c r="I274" i="5"/>
  <c r="H274" i="5"/>
  <c r="H275" i="5" s="1"/>
  <c r="I269" i="5"/>
  <c r="H269" i="5"/>
  <c r="H270" i="5" s="1"/>
  <c r="I265" i="5"/>
  <c r="H265" i="5"/>
  <c r="H266" i="5" s="1"/>
  <c r="I260" i="5"/>
  <c r="I261" i="5" s="1"/>
  <c r="H260" i="5"/>
  <c r="H261" i="5" s="1"/>
  <c r="I256" i="5"/>
  <c r="H256" i="5"/>
  <c r="H257" i="5" s="1"/>
  <c r="I252" i="5"/>
  <c r="I253" i="5" s="1"/>
  <c r="H252" i="5"/>
  <c r="H253" i="5" s="1"/>
  <c r="I245" i="5"/>
  <c r="H245" i="5"/>
  <c r="I238" i="5"/>
  <c r="H238" i="5"/>
  <c r="I233" i="5"/>
  <c r="I234" i="5" s="1"/>
  <c r="H233" i="5"/>
  <c r="I229" i="5"/>
  <c r="H229" i="5"/>
  <c r="H230" i="5" s="1"/>
  <c r="I225" i="5"/>
  <c r="I226" i="5" s="1"/>
  <c r="H225" i="5"/>
  <c r="I221" i="5"/>
  <c r="H221" i="5"/>
  <c r="H222" i="5" s="1"/>
  <c r="I215" i="5"/>
  <c r="I216" i="5" s="1"/>
  <c r="H215" i="5"/>
  <c r="I211" i="5"/>
  <c r="H211" i="5"/>
  <c r="H212" i="5" s="1"/>
  <c r="I206" i="5"/>
  <c r="I207" i="5" s="1"/>
  <c r="I208" i="5" s="1"/>
  <c r="H206" i="5"/>
  <c r="I191" i="5"/>
  <c r="I192" i="5" s="1"/>
  <c r="H191" i="5"/>
  <c r="I186" i="5"/>
  <c r="I187" i="5" s="1"/>
  <c r="H186" i="5"/>
  <c r="I179" i="5"/>
  <c r="I180" i="5" s="1"/>
  <c r="H179" i="5"/>
  <c r="I174" i="5"/>
  <c r="I175" i="5" s="1"/>
  <c r="H174" i="5"/>
  <c r="I169" i="5"/>
  <c r="I170" i="5" s="1"/>
  <c r="H169" i="5"/>
  <c r="H170" i="5" s="1"/>
  <c r="I161" i="5"/>
  <c r="I162" i="5" s="1"/>
  <c r="H161" i="5"/>
  <c r="I155" i="5"/>
  <c r="H155" i="5"/>
  <c r="I148" i="5"/>
  <c r="H148" i="5"/>
  <c r="H149" i="5" s="1"/>
  <c r="I145" i="5"/>
  <c r="H145" i="5"/>
  <c r="H146" i="5" s="1"/>
  <c r="I138" i="5"/>
  <c r="H138" i="5"/>
  <c r="H139" i="5" s="1"/>
  <c r="I135" i="5"/>
  <c r="H135" i="5"/>
  <c r="I127" i="5"/>
  <c r="I128" i="5" s="1"/>
  <c r="H127" i="5"/>
  <c r="I115" i="5"/>
  <c r="H115" i="5"/>
  <c r="H116" i="5" s="1"/>
  <c r="I111" i="5"/>
  <c r="H111" i="5"/>
  <c r="I103" i="5"/>
  <c r="I104" i="5" s="1"/>
  <c r="H103" i="5"/>
  <c r="I96" i="5"/>
  <c r="H96" i="5"/>
  <c r="H97" i="5" s="1"/>
  <c r="I89" i="5"/>
  <c r="I90" i="5" s="1"/>
  <c r="H89" i="5"/>
  <c r="H90" i="5" s="1"/>
  <c r="I82" i="5"/>
  <c r="I83" i="5" s="1"/>
  <c r="H82" i="5"/>
  <c r="H83" i="5" s="1"/>
  <c r="I74" i="5"/>
  <c r="I75" i="5" s="1"/>
  <c r="H74" i="5"/>
  <c r="I66" i="5"/>
  <c r="H66" i="5"/>
  <c r="H67" i="5" s="1"/>
  <c r="I59" i="5"/>
  <c r="H59" i="5"/>
  <c r="H60" i="5" s="1"/>
  <c r="I56" i="5"/>
  <c r="H56" i="5"/>
  <c r="H57" i="5" s="1"/>
  <c r="I49" i="5"/>
  <c r="I50" i="5" s="1"/>
  <c r="H49" i="5"/>
  <c r="I45" i="5"/>
  <c r="H45" i="5"/>
  <c r="I32" i="5"/>
  <c r="I33" i="5" s="1"/>
  <c r="H32" i="5"/>
  <c r="H33" i="5" s="1"/>
  <c r="I28" i="5"/>
  <c r="H28" i="5"/>
  <c r="I25" i="5"/>
  <c r="H25" i="5"/>
  <c r="I22" i="5"/>
  <c r="H22" i="5"/>
  <c r="I15" i="5"/>
  <c r="H15" i="5"/>
  <c r="G918" i="5"/>
  <c r="G917" i="5" s="1"/>
  <c r="G916" i="5" s="1"/>
  <c r="G915" i="5" s="1"/>
  <c r="G914" i="5" s="1"/>
  <c r="G913" i="5" s="1"/>
  <c r="G912" i="5" s="1"/>
  <c r="G934" i="5"/>
  <c r="G935" i="5" s="1"/>
  <c r="G926" i="5"/>
  <c r="G927" i="5" s="1"/>
  <c r="G910" i="5"/>
  <c r="G911" i="5" s="1"/>
  <c r="G902" i="5"/>
  <c r="G903" i="5" s="1"/>
  <c r="G894" i="5"/>
  <c r="G893" i="5" s="1"/>
  <c r="G891" i="5"/>
  <c r="G890" i="5" s="1"/>
  <c r="G888" i="5"/>
  <c r="G885" i="5"/>
  <c r="G873" i="5"/>
  <c r="G877" i="5"/>
  <c r="G860" i="5"/>
  <c r="G861" i="5" s="1"/>
  <c r="G853" i="5"/>
  <c r="G852" i="5" s="1"/>
  <c r="G851" i="5" s="1"/>
  <c r="G850" i="5" s="1"/>
  <c r="G849" i="5" s="1"/>
  <c r="G831" i="5"/>
  <c r="G832" i="5" s="1"/>
  <c r="G847" i="5"/>
  <c r="G848" i="5" s="1"/>
  <c r="G841" i="5"/>
  <c r="G840" i="5" s="1"/>
  <c r="G839" i="5" s="1"/>
  <c r="G837" i="5"/>
  <c r="G838" i="5" s="1"/>
  <c r="G827" i="5"/>
  <c r="G826" i="5" s="1"/>
  <c r="G825" i="5" s="1"/>
  <c r="G822" i="5"/>
  <c r="G823" i="5" s="1"/>
  <c r="G817" i="5"/>
  <c r="G816" i="5" s="1"/>
  <c r="G815" i="5" s="1"/>
  <c r="G814" i="5" s="1"/>
  <c r="G810" i="5"/>
  <c r="G809" i="5" s="1"/>
  <c r="G808" i="5" s="1"/>
  <c r="G806" i="5"/>
  <c r="G807" i="5" s="1"/>
  <c r="G798" i="5"/>
  <c r="G799" i="5" s="1"/>
  <c r="G794" i="5"/>
  <c r="G790" i="5"/>
  <c r="G791" i="5" s="1"/>
  <c r="G786" i="5"/>
  <c r="G785" i="5" s="1"/>
  <c r="G784" i="5" s="1"/>
  <c r="G782" i="5"/>
  <c r="G783" i="5" s="1"/>
  <c r="G778" i="5"/>
  <c r="G777" i="5" s="1"/>
  <c r="G776" i="5" s="1"/>
  <c r="G774" i="5"/>
  <c r="G773" i="5" s="1"/>
  <c r="G766" i="5"/>
  <c r="G765" i="5" s="1"/>
  <c r="G764" i="5" s="1"/>
  <c r="G763" i="5" s="1"/>
  <c r="G762" i="5" s="1"/>
  <c r="G761" i="5" s="1"/>
  <c r="G759" i="5"/>
  <c r="G758" i="5" s="1"/>
  <c r="G757" i="5" s="1"/>
  <c r="G756" i="5" s="1"/>
  <c r="G755" i="5" s="1"/>
  <c r="G754" i="5" s="1"/>
  <c r="G752" i="5"/>
  <c r="G753" i="5" s="1"/>
  <c r="G745" i="5"/>
  <c r="G746" i="5" s="1"/>
  <c r="G738" i="5"/>
  <c r="G731" i="5"/>
  <c r="G732" i="5" s="1"/>
  <c r="G724" i="5"/>
  <c r="G725" i="5" s="1"/>
  <c r="G717" i="5"/>
  <c r="G718" i="5" s="1"/>
  <c r="G767" i="5"/>
  <c r="G760" i="5"/>
  <c r="G709" i="5"/>
  <c r="G710" i="5" s="1"/>
  <c r="G704" i="5"/>
  <c r="G705" i="5" s="1"/>
  <c r="G691" i="5"/>
  <c r="G696" i="5"/>
  <c r="G697" i="5" s="1"/>
  <c r="H626" i="5" l="1"/>
  <c r="H625" i="5" s="1"/>
  <c r="H480" i="5"/>
  <c r="H933" i="5"/>
  <c r="H932" i="5" s="1"/>
  <c r="H931" i="5" s="1"/>
  <c r="H930" i="5" s="1"/>
  <c r="H929" i="5" s="1"/>
  <c r="H928" i="5" s="1"/>
  <c r="H137" i="5"/>
  <c r="I830" i="5"/>
  <c r="I829" i="5" s="1"/>
  <c r="H55" i="5"/>
  <c r="H336" i="5"/>
  <c r="H335" i="5" s="1"/>
  <c r="H334" i="5" s="1"/>
  <c r="I643" i="5"/>
  <c r="I642" i="5" s="1"/>
  <c r="H840" i="5"/>
  <c r="H839" i="5" s="1"/>
  <c r="I751" i="5"/>
  <c r="I750" i="5" s="1"/>
  <c r="I749" i="5" s="1"/>
  <c r="I748" i="5" s="1"/>
  <c r="I747" i="5" s="1"/>
  <c r="H88" i="5"/>
  <c r="H87" i="5" s="1"/>
  <c r="H86" i="5" s="1"/>
  <c r="H85" i="5" s="1"/>
  <c r="H84" i="5" s="1"/>
  <c r="H255" i="5"/>
  <c r="H254" i="5" s="1"/>
  <c r="H400" i="5"/>
  <c r="H399" i="5" s="1"/>
  <c r="H398" i="5" s="1"/>
  <c r="H397" i="5" s="1"/>
  <c r="H396" i="5" s="1"/>
  <c r="H508" i="5"/>
  <c r="H507" i="5" s="1"/>
  <c r="H506" i="5" s="1"/>
  <c r="H505" i="5" s="1"/>
  <c r="H716" i="5"/>
  <c r="H715" i="5" s="1"/>
  <c r="H714" i="5" s="1"/>
  <c r="H713" i="5" s="1"/>
  <c r="H712" i="5" s="1"/>
  <c r="H393" i="5"/>
  <c r="H392" i="5" s="1"/>
  <c r="H435" i="5"/>
  <c r="H573" i="5"/>
  <c r="H572" i="5" s="1"/>
  <c r="H571" i="5" s="1"/>
  <c r="H570" i="5" s="1"/>
  <c r="H569" i="5" s="1"/>
  <c r="H793" i="5"/>
  <c r="H792" i="5" s="1"/>
  <c r="H95" i="5"/>
  <c r="H94" i="5" s="1"/>
  <c r="H93" i="5" s="1"/>
  <c r="H92" i="5" s="1"/>
  <c r="H91" i="5" s="1"/>
  <c r="H210" i="5"/>
  <c r="H209" i="5" s="1"/>
  <c r="H285" i="5"/>
  <c r="H284" i="5" s="1"/>
  <c r="H283" i="5" s="1"/>
  <c r="H344" i="5"/>
  <c r="I600" i="5"/>
  <c r="I599" i="5" s="1"/>
  <c r="I598" i="5" s="1"/>
  <c r="I597" i="5" s="1"/>
  <c r="I901" i="5"/>
  <c r="I900" i="5" s="1"/>
  <c r="I899" i="5" s="1"/>
  <c r="I898" i="5" s="1"/>
  <c r="I897" i="5" s="1"/>
  <c r="I896" i="5" s="1"/>
  <c r="I81" i="5"/>
  <c r="I80" i="5" s="1"/>
  <c r="I79" i="5" s="1"/>
  <c r="I78" i="5" s="1"/>
  <c r="I77" i="5" s="1"/>
  <c r="I88" i="5"/>
  <c r="I87" i="5" s="1"/>
  <c r="I86" i="5" s="1"/>
  <c r="I85" i="5" s="1"/>
  <c r="I84" i="5" s="1"/>
  <c r="H424" i="5"/>
  <c r="H423" i="5" s="1"/>
  <c r="H422" i="5" s="1"/>
  <c r="H421" i="5" s="1"/>
  <c r="H420" i="5" s="1"/>
  <c r="H432" i="5"/>
  <c r="H611" i="5"/>
  <c r="H610" i="5" s="1"/>
  <c r="H609" i="5" s="1"/>
  <c r="H58" i="5"/>
  <c r="H268" i="5"/>
  <c r="H267" i="5" s="1"/>
  <c r="I417" i="5"/>
  <c r="I416" i="5" s="1"/>
  <c r="I415" i="5" s="1"/>
  <c r="I414" i="5" s="1"/>
  <c r="I413" i="5" s="1"/>
  <c r="I424" i="5"/>
  <c r="I423" i="5" s="1"/>
  <c r="I422" i="5" s="1"/>
  <c r="I421" i="5" s="1"/>
  <c r="I420" i="5" s="1"/>
  <c r="I432" i="5"/>
  <c r="H466" i="5"/>
  <c r="I541" i="5"/>
  <c r="I540" i="5" s="1"/>
  <c r="H708" i="5"/>
  <c r="H707" i="5" s="1"/>
  <c r="H706" i="5" s="1"/>
  <c r="I852" i="5"/>
  <c r="I851" i="5" s="1"/>
  <c r="I850" i="5" s="1"/>
  <c r="I849" i="5" s="1"/>
  <c r="H65" i="5"/>
  <c r="H64" i="5" s="1"/>
  <c r="H63" i="5" s="1"/>
  <c r="H62" i="5" s="1"/>
  <c r="H61" i="5" s="1"/>
  <c r="H114" i="5"/>
  <c r="H113" i="5" s="1"/>
  <c r="H147" i="5"/>
  <c r="H228" i="5"/>
  <c r="H227" i="5" s="1"/>
  <c r="H341" i="5"/>
  <c r="H378" i="5"/>
  <c r="H377" i="5" s="1"/>
  <c r="H463" i="5"/>
  <c r="H477" i="5"/>
  <c r="H476" i="5" s="1"/>
  <c r="H528" i="5"/>
  <c r="H527" i="5" s="1"/>
  <c r="H526" i="5" s="1"/>
  <c r="H525" i="5" s="1"/>
  <c r="H586" i="5"/>
  <c r="H661" i="5"/>
  <c r="H737" i="5"/>
  <c r="H736" i="5" s="1"/>
  <c r="H735" i="5" s="1"/>
  <c r="H734" i="5" s="1"/>
  <c r="H733" i="5" s="1"/>
  <c r="I785" i="5"/>
  <c r="I784" i="5" s="1"/>
  <c r="G716" i="5"/>
  <c r="G715" i="5" s="1"/>
  <c r="G714" i="5" s="1"/>
  <c r="G713" i="5" s="1"/>
  <c r="G712" i="5" s="1"/>
  <c r="H31" i="5"/>
  <c r="H30" i="5" s="1"/>
  <c r="I185" i="5"/>
  <c r="I184" i="5" s="1"/>
  <c r="I183" i="5" s="1"/>
  <c r="I224" i="5"/>
  <c r="I223" i="5" s="1"/>
  <c r="I251" i="5"/>
  <c r="I250" i="5" s="1"/>
  <c r="H313" i="5"/>
  <c r="H312" i="5" s="1"/>
  <c r="H311" i="5" s="1"/>
  <c r="H310" i="5" s="1"/>
  <c r="H309" i="5" s="1"/>
  <c r="I329" i="5"/>
  <c r="I328" i="5" s="1"/>
  <c r="I327" i="5" s="1"/>
  <c r="I326" i="5" s="1"/>
  <c r="I325" i="5" s="1"/>
  <c r="I378" i="5"/>
  <c r="I377" i="5" s="1"/>
  <c r="I393" i="5"/>
  <c r="I392" i="5" s="1"/>
  <c r="I451" i="5"/>
  <c r="I522" i="5"/>
  <c r="I521" i="5" s="1"/>
  <c r="I703" i="5"/>
  <c r="I702" i="5" s="1"/>
  <c r="I701" i="5" s="1"/>
  <c r="I700" i="5" s="1"/>
  <c r="I699" i="5" s="1"/>
  <c r="I708" i="5"/>
  <c r="I707" i="5" s="1"/>
  <c r="I706" i="5" s="1"/>
  <c r="I765" i="5"/>
  <c r="I764" i="5" s="1"/>
  <c r="I763" i="5" s="1"/>
  <c r="I762" i="5" s="1"/>
  <c r="I761" i="5" s="1"/>
  <c r="I805" i="5"/>
  <c r="I31" i="5"/>
  <c r="I30" i="5" s="1"/>
  <c r="I118" i="5"/>
  <c r="I117" i="5" s="1"/>
  <c r="H144" i="5"/>
  <c r="I173" i="5"/>
  <c r="I172" i="5" s="1"/>
  <c r="I171" i="5" s="1"/>
  <c r="I178" i="5"/>
  <c r="I177" i="5" s="1"/>
  <c r="I176" i="5" s="1"/>
  <c r="I205" i="5"/>
  <c r="H220" i="5"/>
  <c r="H219" i="5" s="1"/>
  <c r="H273" i="5"/>
  <c r="H272" i="5" s="1"/>
  <c r="H271" i="5" s="1"/>
  <c r="H292" i="5"/>
  <c r="H291" i="5" s="1"/>
  <c r="H290" i="5" s="1"/>
  <c r="H289" i="5" s="1"/>
  <c r="H288" i="5" s="1"/>
  <c r="I313" i="5"/>
  <c r="I312" i="5" s="1"/>
  <c r="I311" i="5" s="1"/>
  <c r="I310" i="5" s="1"/>
  <c r="I309" i="5" s="1"/>
  <c r="H321" i="5"/>
  <c r="H320" i="5" s="1"/>
  <c r="H319" i="5" s="1"/>
  <c r="H318" i="5" s="1"/>
  <c r="H317" i="5" s="1"/>
  <c r="H316" i="5" s="1"/>
  <c r="I448" i="5"/>
  <c r="H460" i="5"/>
  <c r="I501" i="5"/>
  <c r="I500" i="5" s="1"/>
  <c r="H518" i="5"/>
  <c r="H517" i="5" s="1"/>
  <c r="H541" i="5"/>
  <c r="H540" i="5" s="1"/>
  <c r="H566" i="5"/>
  <c r="H565" i="5" s="1"/>
  <c r="H622" i="5"/>
  <c r="H621" i="5" s="1"/>
  <c r="H620" i="5" s="1"/>
  <c r="H658" i="5"/>
  <c r="H669" i="5"/>
  <c r="H668" i="5" s="1"/>
  <c r="I730" i="5"/>
  <c r="I729" i="5" s="1"/>
  <c r="I728" i="5" s="1"/>
  <c r="I727" i="5" s="1"/>
  <c r="I726" i="5" s="1"/>
  <c r="H751" i="5"/>
  <c r="H750" i="5" s="1"/>
  <c r="H749" i="5" s="1"/>
  <c r="H748" i="5" s="1"/>
  <c r="H747" i="5" s="1"/>
  <c r="H758" i="5"/>
  <c r="H757" i="5" s="1"/>
  <c r="H756" i="5" s="1"/>
  <c r="H755" i="5" s="1"/>
  <c r="H754" i="5" s="1"/>
  <c r="H777" i="5"/>
  <c r="H776" i="5" s="1"/>
  <c r="H852" i="5"/>
  <c r="H851" i="5" s="1"/>
  <c r="H850" i="5" s="1"/>
  <c r="H849" i="5" s="1"/>
  <c r="H156" i="5"/>
  <c r="H154" i="5"/>
  <c r="H153" i="5" s="1"/>
  <c r="H152" i="5" s="1"/>
  <c r="H151" i="5" s="1"/>
  <c r="I246" i="5"/>
  <c r="I244" i="5"/>
  <c r="I243" i="5" s="1"/>
  <c r="I242" i="5" s="1"/>
  <c r="I241" i="5" s="1"/>
  <c r="I240" i="5" s="1"/>
  <c r="I338" i="5"/>
  <c r="I336" i="5"/>
  <c r="I335" i="5" s="1"/>
  <c r="I334" i="5" s="1"/>
  <c r="I402" i="5"/>
  <c r="I400" i="5"/>
  <c r="I399" i="5" s="1"/>
  <c r="I398" i="5" s="1"/>
  <c r="I397" i="5" s="1"/>
  <c r="I396" i="5" s="1"/>
  <c r="I308" i="5"/>
  <c r="I306" i="5"/>
  <c r="I305" i="5" s="1"/>
  <c r="I304" i="5" s="1"/>
  <c r="I303" i="5" s="1"/>
  <c r="I302" i="5" s="1"/>
  <c r="H372" i="5"/>
  <c r="H370" i="5"/>
  <c r="H369" i="5" s="1"/>
  <c r="H409" i="5"/>
  <c r="H407" i="5"/>
  <c r="I628" i="5"/>
  <c r="I626" i="5"/>
  <c r="I625" i="5" s="1"/>
  <c r="I760" i="5"/>
  <c r="I758" i="5"/>
  <c r="I757" i="5" s="1"/>
  <c r="I756" i="5" s="1"/>
  <c r="I755" i="5" s="1"/>
  <c r="I754" i="5" s="1"/>
  <c r="I112" i="5"/>
  <c r="I110" i="5"/>
  <c r="I109" i="5" s="1"/>
  <c r="I266" i="5"/>
  <c r="I264" i="5"/>
  <c r="I263" i="5" s="1"/>
  <c r="H301" i="5"/>
  <c r="H299" i="5"/>
  <c r="H298" i="5" s="1"/>
  <c r="H297" i="5" s="1"/>
  <c r="H296" i="5" s="1"/>
  <c r="H295" i="5" s="1"/>
  <c r="I346" i="5"/>
  <c r="I344" i="5"/>
  <c r="I568" i="5"/>
  <c r="I566" i="5"/>
  <c r="I565" i="5" s="1"/>
  <c r="H633" i="5"/>
  <c r="H631" i="5"/>
  <c r="H630" i="5" s="1"/>
  <c r="H629" i="5" s="1"/>
  <c r="I530" i="5"/>
  <c r="I528" i="5"/>
  <c r="I527" i="5" s="1"/>
  <c r="I526" i="5" s="1"/>
  <c r="I525" i="5" s="1"/>
  <c r="H652" i="5"/>
  <c r="H650" i="5"/>
  <c r="H649" i="5" s="1"/>
  <c r="H746" i="5"/>
  <c r="H744" i="5"/>
  <c r="H743" i="5" s="1"/>
  <c r="H742" i="5" s="1"/>
  <c r="H741" i="5" s="1"/>
  <c r="H740" i="5" s="1"/>
  <c r="I842" i="5"/>
  <c r="I840" i="5"/>
  <c r="I839" i="5" s="1"/>
  <c r="H136" i="5"/>
  <c r="H134" i="5"/>
  <c r="H133" i="5" s="1"/>
  <c r="H132" i="5" s="1"/>
  <c r="H131" i="5" s="1"/>
  <c r="H130" i="5" s="1"/>
  <c r="H282" i="5"/>
  <c r="H280" i="5"/>
  <c r="H279" i="5" s="1"/>
  <c r="H278" i="5" s="1"/>
  <c r="I779" i="5"/>
  <c r="I777" i="5"/>
  <c r="I776" i="5" s="1"/>
  <c r="I97" i="5"/>
  <c r="I95" i="5"/>
  <c r="I94" i="5" s="1"/>
  <c r="I93" i="5" s="1"/>
  <c r="I92" i="5" s="1"/>
  <c r="I91" i="5" s="1"/>
  <c r="I239" i="5"/>
  <c r="I237" i="5"/>
  <c r="I236" i="5" s="1"/>
  <c r="I235" i="5" s="1"/>
  <c r="H50" i="5"/>
  <c r="H48" i="5"/>
  <c r="H47" i="5" s="1"/>
  <c r="H104" i="5"/>
  <c r="H102" i="5"/>
  <c r="H101" i="5" s="1"/>
  <c r="H100" i="5" s="1"/>
  <c r="H99" i="5" s="1"/>
  <c r="H98" i="5" s="1"/>
  <c r="I343" i="5"/>
  <c r="I341" i="5"/>
  <c r="H365" i="5"/>
  <c r="H363" i="5"/>
  <c r="H362" i="5" s="1"/>
  <c r="H361" i="5" s="1"/>
  <c r="H360" i="5" s="1"/>
  <c r="H359" i="5" s="1"/>
  <c r="H412" i="5"/>
  <c r="H410" i="5"/>
  <c r="I550" i="5"/>
  <c r="I548" i="5"/>
  <c r="I588" i="5"/>
  <c r="I586" i="5"/>
  <c r="I656" i="5"/>
  <c r="I654" i="5"/>
  <c r="I653" i="5" s="1"/>
  <c r="H725" i="5"/>
  <c r="H723" i="5"/>
  <c r="H722" i="5" s="1"/>
  <c r="H721" i="5" s="1"/>
  <c r="H720" i="5" s="1"/>
  <c r="H719" i="5" s="1"/>
  <c r="I739" i="5"/>
  <c r="I737" i="5"/>
  <c r="I736" i="5" s="1"/>
  <c r="I735" i="5" s="1"/>
  <c r="I734" i="5" s="1"/>
  <c r="I733" i="5" s="1"/>
  <c r="I795" i="5"/>
  <c r="I793" i="5"/>
  <c r="I792" i="5" s="1"/>
  <c r="H168" i="5"/>
  <c r="H167" i="5" s="1"/>
  <c r="H166" i="5" s="1"/>
  <c r="H444" i="5"/>
  <c r="H443" i="5" s="1"/>
  <c r="H493" i="5"/>
  <c r="H492" i="5" s="1"/>
  <c r="H639" i="5"/>
  <c r="H638" i="5" s="1"/>
  <c r="H859" i="5"/>
  <c r="H858" i="5" s="1"/>
  <c r="H857" i="5" s="1"/>
  <c r="H856" i="5" s="1"/>
  <c r="H855" i="5" s="1"/>
  <c r="I876" i="5"/>
  <c r="I875" i="5" s="1"/>
  <c r="H917" i="5"/>
  <c r="H916" i="5" s="1"/>
  <c r="H915" i="5" s="1"/>
  <c r="H914" i="5" s="1"/>
  <c r="H913" i="5" s="1"/>
  <c r="H912" i="5" s="1"/>
  <c r="I933" i="5"/>
  <c r="I932" i="5" s="1"/>
  <c r="I931" i="5" s="1"/>
  <c r="I930" i="5" s="1"/>
  <c r="I929" i="5" s="1"/>
  <c r="I928" i="5" s="1"/>
  <c r="I48" i="5"/>
  <c r="I47" i="5" s="1"/>
  <c r="I73" i="5"/>
  <c r="I72" i="5" s="1"/>
  <c r="I71" i="5" s="1"/>
  <c r="I70" i="5" s="1"/>
  <c r="I69" i="5" s="1"/>
  <c r="I68" i="5" s="1"/>
  <c r="H81" i="5"/>
  <c r="H80" i="5" s="1"/>
  <c r="H79" i="5" s="1"/>
  <c r="H78" i="5" s="1"/>
  <c r="H77" i="5" s="1"/>
  <c r="I102" i="5"/>
  <c r="I101" i="5" s="1"/>
  <c r="I100" i="5" s="1"/>
  <c r="I99" i="5" s="1"/>
  <c r="I98" i="5" s="1"/>
  <c r="I160" i="5"/>
  <c r="I159" i="5" s="1"/>
  <c r="I158" i="5" s="1"/>
  <c r="I157" i="5" s="1"/>
  <c r="I190" i="5"/>
  <c r="I189" i="5" s="1"/>
  <c r="I214" i="5"/>
  <c r="I213" i="5" s="1"/>
  <c r="I232" i="5"/>
  <c r="I231" i="5" s="1"/>
  <c r="I259" i="5"/>
  <c r="I258" i="5" s="1"/>
  <c r="I299" i="5"/>
  <c r="I298" i="5" s="1"/>
  <c r="I297" i="5" s="1"/>
  <c r="I296" i="5" s="1"/>
  <c r="I295" i="5" s="1"/>
  <c r="I363" i="5"/>
  <c r="I362" i="5" s="1"/>
  <c r="I361" i="5" s="1"/>
  <c r="I360" i="5" s="1"/>
  <c r="I359" i="5" s="1"/>
  <c r="I370" i="5"/>
  <c r="I369" i="5" s="1"/>
  <c r="I407" i="5"/>
  <c r="I410" i="5"/>
  <c r="H417" i="5"/>
  <c r="H416" i="5" s="1"/>
  <c r="H415" i="5" s="1"/>
  <c r="H414" i="5" s="1"/>
  <c r="H413" i="5" s="1"/>
  <c r="I438" i="5"/>
  <c r="I454" i="5"/>
  <c r="I473" i="5"/>
  <c r="I472" i="5" s="1"/>
  <c r="I489" i="5"/>
  <c r="I594" i="5"/>
  <c r="I593" i="5" s="1"/>
  <c r="I592" i="5" s="1"/>
  <c r="I591" i="5" s="1"/>
  <c r="H600" i="5"/>
  <c r="H599" i="5" s="1"/>
  <c r="H598" i="5" s="1"/>
  <c r="H597" i="5" s="1"/>
  <c r="I631" i="5"/>
  <c r="I630" i="5" s="1"/>
  <c r="I629" i="5" s="1"/>
  <c r="I665" i="5"/>
  <c r="I664" i="5" s="1"/>
  <c r="H703" i="5"/>
  <c r="H702" i="5" s="1"/>
  <c r="H701" i="5" s="1"/>
  <c r="H700" i="5" s="1"/>
  <c r="H699" i="5" s="1"/>
  <c r="I723" i="5"/>
  <c r="I722" i="5" s="1"/>
  <c r="I721" i="5" s="1"/>
  <c r="I720" i="5" s="1"/>
  <c r="I719" i="5" s="1"/>
  <c r="H730" i="5"/>
  <c r="H729" i="5" s="1"/>
  <c r="H728" i="5" s="1"/>
  <c r="H727" i="5" s="1"/>
  <c r="H726" i="5" s="1"/>
  <c r="I744" i="5"/>
  <c r="I743" i="5" s="1"/>
  <c r="I742" i="5" s="1"/>
  <c r="I741" i="5" s="1"/>
  <c r="I740" i="5" s="1"/>
  <c r="H765" i="5"/>
  <c r="H764" i="5" s="1"/>
  <c r="H763" i="5" s="1"/>
  <c r="H762" i="5" s="1"/>
  <c r="H761" i="5" s="1"/>
  <c r="H785" i="5"/>
  <c r="H784" i="5" s="1"/>
  <c r="H805" i="5"/>
  <c r="H830" i="5"/>
  <c r="H829" i="5" s="1"/>
  <c r="I859" i="5"/>
  <c r="I858" i="5" s="1"/>
  <c r="I857" i="5" s="1"/>
  <c r="I856" i="5" s="1"/>
  <c r="I855" i="5" s="1"/>
  <c r="H901" i="5"/>
  <c r="H900" i="5" s="1"/>
  <c r="H899" i="5" s="1"/>
  <c r="H898" i="5" s="1"/>
  <c r="H897" i="5" s="1"/>
  <c r="H896" i="5" s="1"/>
  <c r="I917" i="5"/>
  <c r="I916" i="5" s="1"/>
  <c r="I915" i="5" s="1"/>
  <c r="I914" i="5" s="1"/>
  <c r="I913" i="5" s="1"/>
  <c r="I912" i="5" s="1"/>
  <c r="H293" i="34"/>
  <c r="H292" i="34" s="1"/>
  <c r="H107" i="34"/>
  <c r="H236" i="34"/>
  <c r="H235" i="34" s="1"/>
  <c r="H19" i="34"/>
  <c r="H18" i="34" s="1"/>
  <c r="H23" i="34"/>
  <c r="H22" i="34" s="1"/>
  <c r="H153" i="34"/>
  <c r="H152" i="34" s="1"/>
  <c r="H157" i="34"/>
  <c r="H156" i="34" s="1"/>
  <c r="H116" i="34"/>
  <c r="H115" i="34" s="1"/>
  <c r="H122" i="34"/>
  <c r="H121" i="34" s="1"/>
  <c r="H139" i="34"/>
  <c r="H138" i="34" s="1"/>
  <c r="H137" i="34" s="1"/>
  <c r="H33" i="34"/>
  <c r="H40" i="34"/>
  <c r="H39" i="34" s="1"/>
  <c r="H38" i="34" s="1"/>
  <c r="H37" i="34" s="1"/>
  <c r="H36" i="34" s="1"/>
  <c r="H70" i="34"/>
  <c r="H69" i="34" s="1"/>
  <c r="H68" i="34" s="1"/>
  <c r="H75" i="34"/>
  <c r="H74" i="34" s="1"/>
  <c r="H73" i="34" s="1"/>
  <c r="H80" i="34"/>
  <c r="H79" i="34" s="1"/>
  <c r="H78" i="34" s="1"/>
  <c r="H87" i="34"/>
  <c r="H86" i="34" s="1"/>
  <c r="H85" i="34" s="1"/>
  <c r="H92" i="34"/>
  <c r="H91" i="34" s="1"/>
  <c r="H130" i="34"/>
  <c r="H129" i="34" s="1"/>
  <c r="H170" i="34"/>
  <c r="H169" i="34" s="1"/>
  <c r="H175" i="34"/>
  <c r="H174" i="34" s="1"/>
  <c r="H173" i="34" s="1"/>
  <c r="H182" i="34"/>
  <c r="H181" i="34" s="1"/>
  <c r="H180" i="34" s="1"/>
  <c r="H187" i="34"/>
  <c r="H186" i="34" s="1"/>
  <c r="H185" i="34" s="1"/>
  <c r="I23" i="5"/>
  <c r="I21" i="5"/>
  <c r="H162" i="5"/>
  <c r="H160" i="5"/>
  <c r="H159" i="5" s="1"/>
  <c r="H158" i="5" s="1"/>
  <c r="H157" i="5" s="1"/>
  <c r="H234" i="5"/>
  <c r="H232" i="5"/>
  <c r="H231" i="5" s="1"/>
  <c r="G737" i="5"/>
  <c r="G736" i="5" s="1"/>
  <c r="G735" i="5" s="1"/>
  <c r="G734" i="5" s="1"/>
  <c r="G733" i="5" s="1"/>
  <c r="G739" i="5"/>
  <c r="G876" i="5"/>
  <c r="G875" i="5" s="1"/>
  <c r="G878" i="5"/>
  <c r="I230" i="5"/>
  <c r="I228" i="5"/>
  <c r="I227" i="5" s="1"/>
  <c r="I275" i="5"/>
  <c r="I273" i="5"/>
  <c r="I272" i="5" s="1"/>
  <c r="I271" i="5" s="1"/>
  <c r="H818" i="5"/>
  <c r="H816" i="5"/>
  <c r="H815" i="5" s="1"/>
  <c r="H814" i="5" s="1"/>
  <c r="I16" i="5"/>
  <c r="I14" i="5"/>
  <c r="I13" i="5" s="1"/>
  <c r="I12" i="5" s="1"/>
  <c r="I11" i="5" s="1"/>
  <c r="I10" i="5" s="1"/>
  <c r="I26" i="5"/>
  <c r="I24" i="5"/>
  <c r="H128" i="5"/>
  <c r="H118" i="5"/>
  <c r="H117" i="5" s="1"/>
  <c r="I139" i="5"/>
  <c r="I137" i="5"/>
  <c r="H175" i="5"/>
  <c r="H173" i="5"/>
  <c r="H172" i="5" s="1"/>
  <c r="H171" i="5" s="1"/>
  <c r="H187" i="5"/>
  <c r="H185" i="5"/>
  <c r="H184" i="5" s="1"/>
  <c r="H183" i="5" s="1"/>
  <c r="H207" i="5"/>
  <c r="H208" i="5" s="1"/>
  <c r="H205" i="5"/>
  <c r="I257" i="5"/>
  <c r="I255" i="5"/>
  <c r="I254" i="5" s="1"/>
  <c r="G793" i="5"/>
  <c r="G792" i="5" s="1"/>
  <c r="G795" i="5"/>
  <c r="G886" i="5"/>
  <c r="G884" i="5"/>
  <c r="H23" i="5"/>
  <c r="H21" i="5"/>
  <c r="H29" i="5"/>
  <c r="H27" i="5"/>
  <c r="H46" i="5"/>
  <c r="H44" i="5"/>
  <c r="H43" i="5" s="1"/>
  <c r="I60" i="5"/>
  <c r="I58" i="5"/>
  <c r="I116" i="5"/>
  <c r="I114" i="5"/>
  <c r="I113" i="5" s="1"/>
  <c r="I136" i="5"/>
  <c r="I134" i="5"/>
  <c r="I133" i="5" s="1"/>
  <c r="I132" i="5" s="1"/>
  <c r="I131" i="5" s="1"/>
  <c r="I130" i="5" s="1"/>
  <c r="I156" i="5"/>
  <c r="I154" i="5"/>
  <c r="I153" i="5" s="1"/>
  <c r="I152" i="5" s="1"/>
  <c r="I151" i="5" s="1"/>
  <c r="H180" i="5"/>
  <c r="H178" i="5"/>
  <c r="H177" i="5" s="1"/>
  <c r="H176" i="5" s="1"/>
  <c r="H192" i="5"/>
  <c r="H190" i="5"/>
  <c r="H189" i="5" s="1"/>
  <c r="I212" i="5"/>
  <c r="I210" i="5"/>
  <c r="I209" i="5" s="1"/>
  <c r="I294" i="5"/>
  <c r="I292" i="5"/>
  <c r="I291" i="5" s="1"/>
  <c r="I290" i="5" s="1"/>
  <c r="I289" i="5" s="1"/>
  <c r="I288" i="5" s="1"/>
  <c r="I357" i="5"/>
  <c r="I355" i="5"/>
  <c r="I354" i="5" s="1"/>
  <c r="I353" i="5" s="1"/>
  <c r="I352" i="5" s="1"/>
  <c r="I351" i="5" s="1"/>
  <c r="I376" i="5"/>
  <c r="I374" i="5"/>
  <c r="I373" i="5" s="1"/>
  <c r="I446" i="5"/>
  <c r="I444" i="5"/>
  <c r="I443" i="5" s="1"/>
  <c r="G887" i="5"/>
  <c r="G889" i="5"/>
  <c r="I29" i="5"/>
  <c r="I27" i="5"/>
  <c r="I46" i="5"/>
  <c r="I44" i="5"/>
  <c r="I43" i="5" s="1"/>
  <c r="I57" i="5"/>
  <c r="I55" i="5"/>
  <c r="I54" i="5" s="1"/>
  <c r="I53" i="5" s="1"/>
  <c r="I52" i="5" s="1"/>
  <c r="I51" i="5" s="1"/>
  <c r="I149" i="5"/>
  <c r="I147" i="5"/>
  <c r="H226" i="5"/>
  <c r="H224" i="5"/>
  <c r="H223" i="5" s="1"/>
  <c r="H246" i="5"/>
  <c r="H244" i="5"/>
  <c r="H243" i="5" s="1"/>
  <c r="H242" i="5" s="1"/>
  <c r="H241" i="5" s="1"/>
  <c r="H240" i="5" s="1"/>
  <c r="I462" i="5"/>
  <c r="I460" i="5"/>
  <c r="I495" i="5"/>
  <c r="I493" i="5"/>
  <c r="I492" i="5" s="1"/>
  <c r="H16" i="5"/>
  <c r="H14" i="5"/>
  <c r="H13" i="5" s="1"/>
  <c r="H12" i="5" s="1"/>
  <c r="H11" i="5" s="1"/>
  <c r="H10" i="5" s="1"/>
  <c r="H26" i="5"/>
  <c r="H24" i="5"/>
  <c r="H75" i="5"/>
  <c r="H73" i="5"/>
  <c r="H72" i="5" s="1"/>
  <c r="H71" i="5" s="1"/>
  <c r="H70" i="5" s="1"/>
  <c r="H69" i="5" s="1"/>
  <c r="H68" i="5" s="1"/>
  <c r="I146" i="5"/>
  <c r="I144" i="5"/>
  <c r="I222" i="5"/>
  <c r="I220" i="5"/>
  <c r="I219" i="5" s="1"/>
  <c r="H239" i="5"/>
  <c r="H237" i="5"/>
  <c r="H236" i="5" s="1"/>
  <c r="H235" i="5" s="1"/>
  <c r="I270" i="5"/>
  <c r="I268" i="5"/>
  <c r="I267" i="5" s="1"/>
  <c r="I384" i="5"/>
  <c r="I382" i="5"/>
  <c r="I381" i="5" s="1"/>
  <c r="I652" i="5"/>
  <c r="I650" i="5"/>
  <c r="I649" i="5" s="1"/>
  <c r="G872" i="5"/>
  <c r="G871" i="5" s="1"/>
  <c r="G874" i="5"/>
  <c r="I67" i="5"/>
  <c r="I65" i="5"/>
  <c r="I64" i="5" s="1"/>
  <c r="I63" i="5" s="1"/>
  <c r="I62" i="5" s="1"/>
  <c r="I61" i="5" s="1"/>
  <c r="H112" i="5"/>
  <c r="H110" i="5"/>
  <c r="H109" i="5" s="1"/>
  <c r="H216" i="5"/>
  <c r="H214" i="5"/>
  <c r="H213" i="5" s="1"/>
  <c r="I282" i="5"/>
  <c r="I280" i="5"/>
  <c r="I279" i="5" s="1"/>
  <c r="I278" i="5" s="1"/>
  <c r="I287" i="5"/>
  <c r="I285" i="5"/>
  <c r="I284" i="5" s="1"/>
  <c r="I283" i="5" s="1"/>
  <c r="I678" i="5"/>
  <c r="I676" i="5"/>
  <c r="I675" i="5" s="1"/>
  <c r="I674" i="5" s="1"/>
  <c r="I673" i="5" s="1"/>
  <c r="I672" i="5" s="1"/>
  <c r="I692" i="5"/>
  <c r="I690" i="5"/>
  <c r="I689" i="5" s="1"/>
  <c r="I688" i="5" s="1"/>
  <c r="I687" i="5" s="1"/>
  <c r="I686" i="5" s="1"/>
  <c r="I799" i="5"/>
  <c r="I797" i="5"/>
  <c r="I796" i="5" s="1"/>
  <c r="H391" i="5"/>
  <c r="H389" i="5"/>
  <c r="H388" i="5" s="1"/>
  <c r="H456" i="5"/>
  <c r="H454" i="5"/>
  <c r="I547" i="5"/>
  <c r="I545" i="5"/>
  <c r="H608" i="5"/>
  <c r="H606" i="5"/>
  <c r="H605" i="5" s="1"/>
  <c r="H604" i="5" s="1"/>
  <c r="H618" i="5"/>
  <c r="H616" i="5"/>
  <c r="H615" i="5" s="1"/>
  <c r="H614" i="5" s="1"/>
  <c r="H645" i="5"/>
  <c r="H643" i="5"/>
  <c r="H642" i="5" s="1"/>
  <c r="I671" i="5"/>
  <c r="I669" i="5"/>
  <c r="I668" i="5" s="1"/>
  <c r="I350" i="5"/>
  <c r="I348" i="5"/>
  <c r="I347" i="5" s="1"/>
  <c r="I391" i="5"/>
  <c r="I389" i="5"/>
  <c r="I388" i="5" s="1"/>
  <c r="H453" i="5"/>
  <c r="H451" i="5"/>
  <c r="I468" i="5"/>
  <c r="I466" i="5"/>
  <c r="I479" i="5"/>
  <c r="I477" i="5"/>
  <c r="I476" i="5" s="1"/>
  <c r="I510" i="5"/>
  <c r="I508" i="5"/>
  <c r="I507" i="5" s="1"/>
  <c r="I506" i="5" s="1"/>
  <c r="I505" i="5" s="1"/>
  <c r="I557" i="5"/>
  <c r="I555" i="5"/>
  <c r="I554" i="5" s="1"/>
  <c r="I553" i="5" s="1"/>
  <c r="I552" i="5" s="1"/>
  <c r="I551" i="5" s="1"/>
  <c r="H564" i="5"/>
  <c r="H562" i="5"/>
  <c r="H561" i="5" s="1"/>
  <c r="H560" i="5" s="1"/>
  <c r="H559" i="5" s="1"/>
  <c r="H558" i="5" s="1"/>
  <c r="I608" i="5"/>
  <c r="I606" i="5"/>
  <c r="I605" i="5" s="1"/>
  <c r="I604" i="5" s="1"/>
  <c r="I618" i="5"/>
  <c r="I616" i="5"/>
  <c r="I615" i="5" s="1"/>
  <c r="I614" i="5" s="1"/>
  <c r="H656" i="5"/>
  <c r="H654" i="5"/>
  <c r="H653" i="5" s="1"/>
  <c r="I660" i="5"/>
  <c r="I658" i="5"/>
  <c r="I697" i="5"/>
  <c r="I695" i="5"/>
  <c r="I694" i="5" s="1"/>
  <c r="I693" i="5" s="1"/>
  <c r="I791" i="5"/>
  <c r="I789" i="5"/>
  <c r="I788" i="5" s="1"/>
  <c r="H350" i="5"/>
  <c r="H348" i="5"/>
  <c r="H347" i="5" s="1"/>
  <c r="H440" i="5"/>
  <c r="H438" i="5"/>
  <c r="H475" i="5"/>
  <c r="H473" i="5"/>
  <c r="H472" i="5" s="1"/>
  <c r="I482" i="5"/>
  <c r="I480" i="5"/>
  <c r="H524" i="5"/>
  <c r="H522" i="5"/>
  <c r="H521" i="5" s="1"/>
  <c r="I575" i="5"/>
  <c r="I573" i="5"/>
  <c r="I572" i="5" s="1"/>
  <c r="I571" i="5" s="1"/>
  <c r="I570" i="5" s="1"/>
  <c r="I569" i="5" s="1"/>
  <c r="I663" i="5"/>
  <c r="I661" i="5"/>
  <c r="H685" i="5"/>
  <c r="H683" i="5"/>
  <c r="H682" i="5" s="1"/>
  <c r="H681" i="5" s="1"/>
  <c r="H680" i="5" s="1"/>
  <c r="H679" i="5" s="1"/>
  <c r="H251" i="5"/>
  <c r="H250" i="5" s="1"/>
  <c r="H259" i="5"/>
  <c r="H258" i="5" s="1"/>
  <c r="H264" i="5"/>
  <c r="H263" i="5" s="1"/>
  <c r="H306" i="5"/>
  <c r="H305" i="5" s="1"/>
  <c r="H304" i="5" s="1"/>
  <c r="H303" i="5" s="1"/>
  <c r="H302" i="5" s="1"/>
  <c r="I323" i="5"/>
  <c r="I321" i="5"/>
  <c r="I320" i="5" s="1"/>
  <c r="I319" i="5" s="1"/>
  <c r="I318" i="5" s="1"/>
  <c r="I317" i="5" s="1"/>
  <c r="I316" i="5" s="1"/>
  <c r="H329" i="5"/>
  <c r="H328" i="5" s="1"/>
  <c r="H327" i="5" s="1"/>
  <c r="H326" i="5" s="1"/>
  <c r="H325" i="5" s="1"/>
  <c r="H357" i="5"/>
  <c r="H355" i="5"/>
  <c r="H354" i="5" s="1"/>
  <c r="H353" i="5" s="1"/>
  <c r="H352" i="5" s="1"/>
  <c r="H351" i="5" s="1"/>
  <c r="H376" i="5"/>
  <c r="H374" i="5"/>
  <c r="H373" i="5" s="1"/>
  <c r="H384" i="5"/>
  <c r="H382" i="5"/>
  <c r="H381" i="5" s="1"/>
  <c r="H450" i="5"/>
  <c r="H448" i="5"/>
  <c r="I465" i="5"/>
  <c r="I463" i="5"/>
  <c r="H491" i="5"/>
  <c r="H489" i="5"/>
  <c r="H503" i="5"/>
  <c r="H501" i="5"/>
  <c r="H500" i="5" s="1"/>
  <c r="I516" i="5"/>
  <c r="I514" i="5"/>
  <c r="I513" i="5" s="1"/>
  <c r="I520" i="5"/>
  <c r="I518" i="5"/>
  <c r="I517" i="5" s="1"/>
  <c r="I564" i="5"/>
  <c r="I562" i="5"/>
  <c r="I561" i="5" s="1"/>
  <c r="I560" i="5" s="1"/>
  <c r="I559" i="5" s="1"/>
  <c r="I558" i="5" s="1"/>
  <c r="H596" i="5"/>
  <c r="H594" i="5"/>
  <c r="H593" i="5" s="1"/>
  <c r="H592" i="5" s="1"/>
  <c r="H591" i="5" s="1"/>
  <c r="I811" i="5"/>
  <c r="I809" i="5"/>
  <c r="I808" i="5" s="1"/>
  <c r="H886" i="5"/>
  <c r="H884" i="5"/>
  <c r="H892" i="5"/>
  <c r="H890" i="5"/>
  <c r="I927" i="5"/>
  <c r="I925" i="5"/>
  <c r="I924" i="5" s="1"/>
  <c r="I923" i="5" s="1"/>
  <c r="I922" i="5" s="1"/>
  <c r="I921" i="5" s="1"/>
  <c r="I920" i="5" s="1"/>
  <c r="H516" i="5"/>
  <c r="H514" i="5"/>
  <c r="H513" i="5" s="1"/>
  <c r="H547" i="5"/>
  <c r="H545" i="5"/>
  <c r="H557" i="5"/>
  <c r="H555" i="5"/>
  <c r="H554" i="5" s="1"/>
  <c r="H553" i="5" s="1"/>
  <c r="H552" i="5" s="1"/>
  <c r="H551" i="5" s="1"/>
  <c r="I613" i="5"/>
  <c r="I611" i="5"/>
  <c r="I610" i="5" s="1"/>
  <c r="I609" i="5" s="1"/>
  <c r="I624" i="5"/>
  <c r="I622" i="5"/>
  <c r="I621" i="5" s="1"/>
  <c r="I620" i="5" s="1"/>
  <c r="H667" i="5"/>
  <c r="H665" i="5"/>
  <c r="H664" i="5" s="1"/>
  <c r="I775" i="5"/>
  <c r="I773" i="5"/>
  <c r="H823" i="5"/>
  <c r="H821" i="5"/>
  <c r="H820" i="5" s="1"/>
  <c r="H819" i="5" s="1"/>
  <c r="I838" i="5"/>
  <c r="I836" i="5"/>
  <c r="I835" i="5" s="1"/>
  <c r="H874" i="5"/>
  <c r="H872" i="5"/>
  <c r="H871" i="5" s="1"/>
  <c r="H870" i="5" s="1"/>
  <c r="H869" i="5" s="1"/>
  <c r="I889" i="5"/>
  <c r="I887" i="5"/>
  <c r="I895" i="5"/>
  <c r="I893" i="5"/>
  <c r="H550" i="5"/>
  <c r="H548" i="5"/>
  <c r="I641" i="5"/>
  <c r="I639" i="5"/>
  <c r="I638" i="5" s="1"/>
  <c r="I783" i="5"/>
  <c r="I781" i="5"/>
  <c r="I780" i="5" s="1"/>
  <c r="H828" i="5"/>
  <c r="H826" i="5"/>
  <c r="H825" i="5" s="1"/>
  <c r="H848" i="5"/>
  <c r="H846" i="5"/>
  <c r="H845" i="5" s="1"/>
  <c r="H844" i="5" s="1"/>
  <c r="H843" i="5" s="1"/>
  <c r="I911" i="5"/>
  <c r="I909" i="5"/>
  <c r="I908" i="5" s="1"/>
  <c r="I907" i="5" s="1"/>
  <c r="I906" i="5" s="1"/>
  <c r="I905" i="5" s="1"/>
  <c r="I904" i="5" s="1"/>
  <c r="I685" i="5"/>
  <c r="I683" i="5"/>
  <c r="I682" i="5" s="1"/>
  <c r="I681" i="5" s="1"/>
  <c r="I680" i="5" s="1"/>
  <c r="I679" i="5" s="1"/>
  <c r="I818" i="5"/>
  <c r="I816" i="5"/>
  <c r="I815" i="5" s="1"/>
  <c r="I814" i="5" s="1"/>
  <c r="I823" i="5"/>
  <c r="I821" i="5"/>
  <c r="I820" i="5" s="1"/>
  <c r="I819" i="5" s="1"/>
  <c r="I828" i="5"/>
  <c r="I826" i="5"/>
  <c r="I825" i="5" s="1"/>
  <c r="I848" i="5"/>
  <c r="I846" i="5"/>
  <c r="I845" i="5" s="1"/>
  <c r="I844" i="5" s="1"/>
  <c r="I843" i="5" s="1"/>
  <c r="I874" i="5"/>
  <c r="I872" i="5"/>
  <c r="I871" i="5" s="1"/>
  <c r="I886" i="5"/>
  <c r="I884" i="5"/>
  <c r="I892" i="5"/>
  <c r="I890" i="5"/>
  <c r="H678" i="5"/>
  <c r="H676" i="5"/>
  <c r="H675" i="5" s="1"/>
  <c r="H674" i="5" s="1"/>
  <c r="H673" i="5" s="1"/>
  <c r="H672" i="5" s="1"/>
  <c r="H692" i="5"/>
  <c r="H690" i="5"/>
  <c r="H689" i="5" s="1"/>
  <c r="H688" i="5" s="1"/>
  <c r="H687" i="5" s="1"/>
  <c r="H686" i="5" s="1"/>
  <c r="H697" i="5"/>
  <c r="H695" i="5"/>
  <c r="H694" i="5" s="1"/>
  <c r="H693" i="5" s="1"/>
  <c r="H775" i="5"/>
  <c r="H773" i="5"/>
  <c r="H783" i="5"/>
  <c r="H781" i="5"/>
  <c r="H780" i="5" s="1"/>
  <c r="H791" i="5"/>
  <c r="H789" i="5"/>
  <c r="H788" i="5" s="1"/>
  <c r="H799" i="5"/>
  <c r="H797" i="5"/>
  <c r="H796" i="5" s="1"/>
  <c r="H811" i="5"/>
  <c r="H809" i="5"/>
  <c r="H808" i="5" s="1"/>
  <c r="H838" i="5"/>
  <c r="H836" i="5"/>
  <c r="H835" i="5" s="1"/>
  <c r="H834" i="5" s="1"/>
  <c r="H833" i="5" s="1"/>
  <c r="H889" i="5"/>
  <c r="H887" i="5"/>
  <c r="H895" i="5"/>
  <c r="H893" i="5"/>
  <c r="H911" i="5"/>
  <c r="H909" i="5"/>
  <c r="H908" i="5" s="1"/>
  <c r="H907" i="5" s="1"/>
  <c r="H906" i="5" s="1"/>
  <c r="H905" i="5" s="1"/>
  <c r="H904" i="5" s="1"/>
  <c r="H927" i="5"/>
  <c r="H925" i="5"/>
  <c r="H924" i="5" s="1"/>
  <c r="H923" i="5" s="1"/>
  <c r="H922" i="5" s="1"/>
  <c r="H921" i="5" s="1"/>
  <c r="H920" i="5" s="1"/>
  <c r="I716" i="5"/>
  <c r="I715" i="5" s="1"/>
  <c r="I714" i="5" s="1"/>
  <c r="I713" i="5" s="1"/>
  <c r="I712" i="5" s="1"/>
  <c r="I168" i="5"/>
  <c r="I167" i="5" s="1"/>
  <c r="I166" i="5" s="1"/>
  <c r="I435" i="5"/>
  <c r="D8" i="1"/>
  <c r="E8" i="1"/>
  <c r="E146" i="1" s="1"/>
  <c r="C85" i="1"/>
  <c r="C84" i="1" s="1"/>
  <c r="D85" i="1"/>
  <c r="D84" i="1" s="1"/>
  <c r="E85" i="1"/>
  <c r="E84" i="1" s="1"/>
  <c r="C8" i="1"/>
  <c r="G919" i="5"/>
  <c r="I48" i="6"/>
  <c r="H48" i="6"/>
  <c r="G126" i="34"/>
  <c r="G125" i="34" s="1"/>
  <c r="G194" i="34"/>
  <c r="G193" i="34" s="1"/>
  <c r="G192" i="34" s="1"/>
  <c r="G191" i="34" s="1"/>
  <c r="G190" i="34" s="1"/>
  <c r="I194" i="34"/>
  <c r="I193" i="34" s="1"/>
  <c r="I192" i="34" s="1"/>
  <c r="I191" i="34" s="1"/>
  <c r="I190" i="34" s="1"/>
  <c r="G201" i="34"/>
  <c r="G200" i="34" s="1"/>
  <c r="G199" i="34" s="1"/>
  <c r="G198" i="34" s="1"/>
  <c r="G197" i="34" s="1"/>
  <c r="G208" i="34"/>
  <c r="G207" i="34" s="1"/>
  <c r="G206" i="34" s="1"/>
  <c r="G205" i="34" s="1"/>
  <c r="G204" i="34" s="1"/>
  <c r="G215" i="34"/>
  <c r="G214" i="34" s="1"/>
  <c r="G213" i="34" s="1"/>
  <c r="G212" i="34" s="1"/>
  <c r="G211" i="34" s="1"/>
  <c r="G229" i="34"/>
  <c r="G30" i="34"/>
  <c r="I126" i="34"/>
  <c r="I125" i="34" s="1"/>
  <c r="I201" i="34"/>
  <c r="I200" i="34" s="1"/>
  <c r="I199" i="34" s="1"/>
  <c r="I198" i="34" s="1"/>
  <c r="I197" i="34" s="1"/>
  <c r="I208" i="34"/>
  <c r="I207" i="34" s="1"/>
  <c r="I206" i="34" s="1"/>
  <c r="I205" i="34" s="1"/>
  <c r="I204" i="34" s="1"/>
  <c r="I215" i="34"/>
  <c r="I214" i="34" s="1"/>
  <c r="I213" i="34" s="1"/>
  <c r="I212" i="34" s="1"/>
  <c r="I211" i="34" s="1"/>
  <c r="G223" i="34"/>
  <c r="I229" i="34"/>
  <c r="G240" i="34"/>
  <c r="G239" i="34" s="1"/>
  <c r="G161" i="34"/>
  <c r="G160" i="34" s="1"/>
  <c r="G134" i="34"/>
  <c r="G133" i="34" s="1"/>
  <c r="G146" i="34"/>
  <c r="G145" i="34" s="1"/>
  <c r="G144" i="34" s="1"/>
  <c r="G143" i="34" s="1"/>
  <c r="G142" i="34" s="1"/>
  <c r="G250" i="34"/>
  <c r="G249" i="34" s="1"/>
  <c r="G248" i="34" s="1"/>
  <c r="G247" i="34" s="1"/>
  <c r="G246" i="34" s="1"/>
  <c r="I240" i="34"/>
  <c r="I239" i="34" s="1"/>
  <c r="G243" i="34"/>
  <c r="I250" i="34"/>
  <c r="I249" i="34" s="1"/>
  <c r="I248" i="34" s="1"/>
  <c r="I247" i="34" s="1"/>
  <c r="I246" i="34" s="1"/>
  <c r="G112" i="34"/>
  <c r="G111" i="34" s="1"/>
  <c r="I146" i="34"/>
  <c r="I145" i="34" s="1"/>
  <c r="I144" i="34" s="1"/>
  <c r="I143" i="34" s="1"/>
  <c r="I142" i="34" s="1"/>
  <c r="I161" i="34"/>
  <c r="I160" i="34" s="1"/>
  <c r="G166" i="34"/>
  <c r="G165" i="34" s="1"/>
  <c r="I223" i="34"/>
  <c r="G226" i="34"/>
  <c r="G265" i="34"/>
  <c r="G264" i="34" s="1"/>
  <c r="G263" i="34" s="1"/>
  <c r="G270" i="34"/>
  <c r="G269" i="34" s="1"/>
  <c r="G268" i="34" s="1"/>
  <c r="G275" i="34"/>
  <c r="G274" i="34" s="1"/>
  <c r="G273" i="34" s="1"/>
  <c r="G283" i="34"/>
  <c r="G282" i="34" s="1"/>
  <c r="G281" i="34" s="1"/>
  <c r="G288" i="34"/>
  <c r="G287" i="34" s="1"/>
  <c r="G286" i="34" s="1"/>
  <c r="I297" i="34"/>
  <c r="I296" i="34" s="1"/>
  <c r="I112" i="34"/>
  <c r="I111" i="34" s="1"/>
  <c r="I134" i="34"/>
  <c r="I133" i="34" s="1"/>
  <c r="I166" i="34"/>
  <c r="I165" i="34" s="1"/>
  <c r="I226" i="34"/>
  <c r="I243" i="34"/>
  <c r="I265" i="34"/>
  <c r="I264" i="34" s="1"/>
  <c r="I263" i="34" s="1"/>
  <c r="I270" i="34"/>
  <c r="I269" i="34" s="1"/>
  <c r="I268" i="34" s="1"/>
  <c r="I275" i="34"/>
  <c r="I274" i="34" s="1"/>
  <c r="I273" i="34" s="1"/>
  <c r="I283" i="34"/>
  <c r="I282" i="34" s="1"/>
  <c r="I281" i="34" s="1"/>
  <c r="I288" i="34"/>
  <c r="I287" i="34" s="1"/>
  <c r="I286" i="34" s="1"/>
  <c r="I32" i="34"/>
  <c r="H217" i="34"/>
  <c r="H215" i="34"/>
  <c r="H214" i="34" s="1"/>
  <c r="H213" i="34" s="1"/>
  <c r="H212" i="34" s="1"/>
  <c r="H211" i="34" s="1"/>
  <c r="H225" i="34"/>
  <c r="H223" i="34"/>
  <c r="H231" i="34"/>
  <c r="H229" i="34"/>
  <c r="H242" i="34"/>
  <c r="H240" i="34"/>
  <c r="H239" i="34" s="1"/>
  <c r="H267" i="34"/>
  <c r="H265" i="34"/>
  <c r="H264" i="34" s="1"/>
  <c r="H263" i="34" s="1"/>
  <c r="H272" i="34"/>
  <c r="H270" i="34"/>
  <c r="H269" i="34" s="1"/>
  <c r="H268" i="34" s="1"/>
  <c r="H277" i="34"/>
  <c r="H275" i="34"/>
  <c r="H274" i="34" s="1"/>
  <c r="H273" i="34" s="1"/>
  <c r="G70" i="34"/>
  <c r="G69" i="34" s="1"/>
  <c r="G68" i="34" s="1"/>
  <c r="I70" i="34"/>
  <c r="I69" i="34" s="1"/>
  <c r="I68" i="34" s="1"/>
  <c r="G75" i="34"/>
  <c r="G74" i="34" s="1"/>
  <c r="G73" i="34" s="1"/>
  <c r="I75" i="34"/>
  <c r="I74" i="34" s="1"/>
  <c r="I73" i="34" s="1"/>
  <c r="G80" i="34"/>
  <c r="G79" i="34" s="1"/>
  <c r="G78" i="34" s="1"/>
  <c r="I80" i="34"/>
  <c r="I79" i="34" s="1"/>
  <c r="I78" i="34" s="1"/>
  <c r="G87" i="34"/>
  <c r="G86" i="34" s="1"/>
  <c r="G85" i="34" s="1"/>
  <c r="I87" i="34"/>
  <c r="I86" i="34" s="1"/>
  <c r="I85" i="34" s="1"/>
  <c r="G92" i="34"/>
  <c r="G91" i="34" s="1"/>
  <c r="I92" i="34"/>
  <c r="I91" i="34" s="1"/>
  <c r="G107" i="34"/>
  <c r="I107" i="34"/>
  <c r="H112" i="34"/>
  <c r="H111" i="34" s="1"/>
  <c r="G116" i="34"/>
  <c r="G115" i="34" s="1"/>
  <c r="I116" i="34"/>
  <c r="I115" i="34" s="1"/>
  <c r="G122" i="34"/>
  <c r="G121" i="34" s="1"/>
  <c r="I122" i="34"/>
  <c r="I121" i="34" s="1"/>
  <c r="H126" i="34"/>
  <c r="H125" i="34" s="1"/>
  <c r="G130" i="34"/>
  <c r="G129" i="34" s="1"/>
  <c r="I130" i="34"/>
  <c r="I129" i="34" s="1"/>
  <c r="H134" i="34"/>
  <c r="H133" i="34" s="1"/>
  <c r="I157" i="34"/>
  <c r="I156" i="34" s="1"/>
  <c r="H161" i="34"/>
  <c r="H160" i="34" s="1"/>
  <c r="H166" i="34"/>
  <c r="H165" i="34" s="1"/>
  <c r="G170" i="34"/>
  <c r="G169" i="34" s="1"/>
  <c r="I170" i="34"/>
  <c r="I169" i="34" s="1"/>
  <c r="G175" i="34"/>
  <c r="G174" i="34" s="1"/>
  <c r="G173" i="34" s="1"/>
  <c r="I175" i="34"/>
  <c r="I174" i="34" s="1"/>
  <c r="I173" i="34" s="1"/>
  <c r="G182" i="34"/>
  <c r="G181" i="34" s="1"/>
  <c r="G180" i="34" s="1"/>
  <c r="I182" i="34"/>
  <c r="I181" i="34" s="1"/>
  <c r="I180" i="34" s="1"/>
  <c r="G187" i="34"/>
  <c r="G186" i="34" s="1"/>
  <c r="G185" i="34" s="1"/>
  <c r="I187" i="34"/>
  <c r="I186" i="34" s="1"/>
  <c r="I185" i="34" s="1"/>
  <c r="H194" i="34"/>
  <c r="H193" i="34" s="1"/>
  <c r="H192" i="34" s="1"/>
  <c r="H191" i="34" s="1"/>
  <c r="H190" i="34" s="1"/>
  <c r="H203" i="34"/>
  <c r="H201" i="34"/>
  <c r="H200" i="34" s="1"/>
  <c r="H199" i="34" s="1"/>
  <c r="H198" i="34" s="1"/>
  <c r="H197" i="34" s="1"/>
  <c r="H210" i="34"/>
  <c r="H208" i="34"/>
  <c r="H207" i="34" s="1"/>
  <c r="H206" i="34" s="1"/>
  <c r="H205" i="34" s="1"/>
  <c r="H204" i="34" s="1"/>
  <c r="H228" i="34"/>
  <c r="H226" i="34"/>
  <c r="G238" i="34"/>
  <c r="G236" i="34"/>
  <c r="G235" i="34" s="1"/>
  <c r="I238" i="34"/>
  <c r="I236" i="34"/>
  <c r="I235" i="34" s="1"/>
  <c r="H245" i="34"/>
  <c r="H243" i="34"/>
  <c r="H252" i="34"/>
  <c r="H250" i="34"/>
  <c r="H249" i="34" s="1"/>
  <c r="H248" i="34" s="1"/>
  <c r="H247" i="34" s="1"/>
  <c r="H246" i="34" s="1"/>
  <c r="H285" i="34"/>
  <c r="H283" i="34"/>
  <c r="H282" i="34" s="1"/>
  <c r="H281" i="34" s="1"/>
  <c r="H290" i="34"/>
  <c r="H288" i="34"/>
  <c r="H287" i="34" s="1"/>
  <c r="H286" i="34" s="1"/>
  <c r="G295" i="34"/>
  <c r="G293" i="34"/>
  <c r="G292" i="34" s="1"/>
  <c r="I295" i="34"/>
  <c r="I293" i="34"/>
  <c r="I292" i="34" s="1"/>
  <c r="H299" i="34"/>
  <c r="H297" i="34"/>
  <c r="H296" i="34" s="1"/>
  <c r="G40" i="34"/>
  <c r="G39" i="34" s="1"/>
  <c r="G38" i="34" s="1"/>
  <c r="G37" i="34" s="1"/>
  <c r="G36" i="34" s="1"/>
  <c r="I40" i="34"/>
  <c r="I39" i="34" s="1"/>
  <c r="I38" i="34" s="1"/>
  <c r="I37" i="34" s="1"/>
  <c r="I36" i="34" s="1"/>
  <c r="G139" i="34"/>
  <c r="G138" i="34" s="1"/>
  <c r="G137" i="34" s="1"/>
  <c r="I139" i="34"/>
  <c r="I138" i="34" s="1"/>
  <c r="I137" i="34" s="1"/>
  <c r="H146" i="34"/>
  <c r="H145" i="34" s="1"/>
  <c r="H144" i="34" s="1"/>
  <c r="H143" i="34" s="1"/>
  <c r="H142" i="34" s="1"/>
  <c r="G153" i="34"/>
  <c r="G152" i="34" s="1"/>
  <c r="I153" i="34"/>
  <c r="I152" i="34" s="1"/>
  <c r="G157" i="34"/>
  <c r="G156" i="34" s="1"/>
  <c r="G19" i="34"/>
  <c r="G18" i="34" s="1"/>
  <c r="I19" i="34"/>
  <c r="I18" i="34" s="1"/>
  <c r="G23" i="34"/>
  <c r="G22" i="34" s="1"/>
  <c r="I23" i="34"/>
  <c r="I22" i="34" s="1"/>
  <c r="H30" i="34"/>
  <c r="G33" i="34"/>
  <c r="I33" i="34"/>
  <c r="I29" i="34" s="1"/>
  <c r="I28" i="34" s="1"/>
  <c r="I27" i="34" s="1"/>
  <c r="I26" i="34" s="1"/>
  <c r="G297" i="34"/>
  <c r="G296" i="34" s="1"/>
  <c r="G933" i="5"/>
  <c r="G932" i="5" s="1"/>
  <c r="G931" i="5" s="1"/>
  <c r="G930" i="5" s="1"/>
  <c r="G929" i="5" s="1"/>
  <c r="G928" i="5" s="1"/>
  <c r="H54" i="5"/>
  <c r="H53" i="5" s="1"/>
  <c r="H52" i="5" s="1"/>
  <c r="H51" i="5" s="1"/>
  <c r="G925" i="5"/>
  <c r="G924" i="5" s="1"/>
  <c r="G923" i="5" s="1"/>
  <c r="G922" i="5" s="1"/>
  <c r="G921" i="5" s="1"/>
  <c r="G920" i="5" s="1"/>
  <c r="G909" i="5"/>
  <c r="G908" i="5" s="1"/>
  <c r="G907" i="5" s="1"/>
  <c r="G906" i="5" s="1"/>
  <c r="G905" i="5" s="1"/>
  <c r="G904" i="5" s="1"/>
  <c r="G901" i="5"/>
  <c r="G900" i="5" s="1"/>
  <c r="G899" i="5" s="1"/>
  <c r="G898" i="5" s="1"/>
  <c r="G897" i="5" s="1"/>
  <c r="G896" i="5" s="1"/>
  <c r="G846" i="5"/>
  <c r="G845" i="5" s="1"/>
  <c r="G844" i="5" s="1"/>
  <c r="G843" i="5" s="1"/>
  <c r="G895" i="5"/>
  <c r="G892" i="5"/>
  <c r="G836" i="5"/>
  <c r="G835" i="5" s="1"/>
  <c r="G834" i="5" s="1"/>
  <c r="G833" i="5" s="1"/>
  <c r="G854" i="5"/>
  <c r="G811" i="5"/>
  <c r="G830" i="5"/>
  <c r="G829" i="5" s="1"/>
  <c r="G824" i="5" s="1"/>
  <c r="G842" i="5"/>
  <c r="G859" i="5"/>
  <c r="G858" i="5" s="1"/>
  <c r="G857" i="5" s="1"/>
  <c r="G856" i="5" s="1"/>
  <c r="G855" i="5" s="1"/>
  <c r="G828" i="5"/>
  <c r="G805" i="5"/>
  <c r="G804" i="5" s="1"/>
  <c r="G803" i="5" s="1"/>
  <c r="G802" i="5" s="1"/>
  <c r="G801" i="5" s="1"/>
  <c r="G818" i="5"/>
  <c r="G821" i="5"/>
  <c r="G820" i="5" s="1"/>
  <c r="G819" i="5" s="1"/>
  <c r="G779" i="5"/>
  <c r="G787" i="5"/>
  <c r="G781" i="5"/>
  <c r="G780" i="5" s="1"/>
  <c r="G772" i="5" s="1"/>
  <c r="G775" i="5"/>
  <c r="G789" i="5"/>
  <c r="G788" i="5" s="1"/>
  <c r="G797" i="5"/>
  <c r="G796" i="5" s="1"/>
  <c r="G723" i="5"/>
  <c r="G722" i="5" s="1"/>
  <c r="G721" i="5" s="1"/>
  <c r="G720" i="5" s="1"/>
  <c r="G719" i="5" s="1"/>
  <c r="G730" i="5"/>
  <c r="G729" i="5" s="1"/>
  <c r="G728" i="5" s="1"/>
  <c r="G727" i="5" s="1"/>
  <c r="G726" i="5" s="1"/>
  <c r="G744" i="5"/>
  <c r="G743" i="5" s="1"/>
  <c r="G742" i="5" s="1"/>
  <c r="G741" i="5" s="1"/>
  <c r="G740" i="5" s="1"/>
  <c r="G751" i="5"/>
  <c r="G750" i="5" s="1"/>
  <c r="G749" i="5" s="1"/>
  <c r="G748" i="5" s="1"/>
  <c r="G747" i="5" s="1"/>
  <c r="G703" i="5"/>
  <c r="G702" i="5" s="1"/>
  <c r="G701" i="5" s="1"/>
  <c r="G700" i="5" s="1"/>
  <c r="G699" i="5" s="1"/>
  <c r="G708" i="5"/>
  <c r="G707" i="5" s="1"/>
  <c r="G706" i="5" s="1"/>
  <c r="G695" i="5"/>
  <c r="G694" i="5" s="1"/>
  <c r="G693" i="5" s="1"/>
  <c r="E147" i="1" l="1"/>
  <c r="D146" i="1"/>
  <c r="K12" i="4"/>
  <c r="C146" i="1"/>
  <c r="J12" i="4"/>
  <c r="D147" i="1"/>
  <c r="H262" i="5"/>
  <c r="I824" i="5"/>
  <c r="H459" i="5"/>
  <c r="H458" i="5" s="1"/>
  <c r="H457" i="5" s="1"/>
  <c r="H234" i="34"/>
  <c r="H233" i="34" s="1"/>
  <c r="H232" i="34" s="1"/>
  <c r="H512" i="5"/>
  <c r="H511" i="5" s="1"/>
  <c r="H504" i="5" s="1"/>
  <c r="H340" i="5"/>
  <c r="H339" i="5" s="1"/>
  <c r="H333" i="5" s="1"/>
  <c r="H332" i="5" s="1"/>
  <c r="H324" i="5" s="1"/>
  <c r="H387" i="5"/>
  <c r="H386" i="5" s="1"/>
  <c r="H385" i="5" s="1"/>
  <c r="I249" i="5"/>
  <c r="I698" i="5"/>
  <c r="I471" i="5"/>
  <c r="I470" i="5" s="1"/>
  <c r="H698" i="5"/>
  <c r="H657" i="5"/>
  <c r="H637" i="5" s="1"/>
  <c r="H636" i="5" s="1"/>
  <c r="H635" i="5" s="1"/>
  <c r="H634" i="5" s="1"/>
  <c r="H143" i="5"/>
  <c r="H142" i="5" s="1"/>
  <c r="H141" i="5" s="1"/>
  <c r="H140" i="5" s="1"/>
  <c r="I619" i="5"/>
  <c r="I387" i="5"/>
  <c r="I386" i="5" s="1"/>
  <c r="I385" i="5" s="1"/>
  <c r="I870" i="5"/>
  <c r="I869" i="5" s="1"/>
  <c r="H277" i="5"/>
  <c r="H276" i="5" s="1"/>
  <c r="I165" i="5"/>
  <c r="I164" i="5" s="1"/>
  <c r="H431" i="5"/>
  <c r="H430" i="5" s="1"/>
  <c r="H429" i="5" s="1"/>
  <c r="G870" i="5"/>
  <c r="G869" i="5" s="1"/>
  <c r="I512" i="5"/>
  <c r="I511" i="5" s="1"/>
  <c r="I504" i="5" s="1"/>
  <c r="H447" i="5"/>
  <c r="H442" i="5" s="1"/>
  <c r="H441" i="5" s="1"/>
  <c r="H368" i="5"/>
  <c r="H367" i="5" s="1"/>
  <c r="H366" i="5" s="1"/>
  <c r="G883" i="5"/>
  <c r="G882" i="5" s="1"/>
  <c r="G881" i="5" s="1"/>
  <c r="G880" i="5" s="1"/>
  <c r="G879" i="5" s="1"/>
  <c r="H772" i="5"/>
  <c r="H771" i="5" s="1"/>
  <c r="H770" i="5" s="1"/>
  <c r="H769" i="5" s="1"/>
  <c r="H768" i="5" s="1"/>
  <c r="H824" i="5"/>
  <c r="H813" i="5" s="1"/>
  <c r="H812" i="5" s="1"/>
  <c r="H471" i="5"/>
  <c r="H470" i="5" s="1"/>
  <c r="H76" i="5"/>
  <c r="H619" i="5"/>
  <c r="I544" i="5"/>
  <c r="I539" i="5" s="1"/>
  <c r="I538" i="5" s="1"/>
  <c r="I431" i="5"/>
  <c r="I430" i="5" s="1"/>
  <c r="I429" i="5" s="1"/>
  <c r="H108" i="5"/>
  <c r="H107" i="5" s="1"/>
  <c r="H106" i="5" s="1"/>
  <c r="H105" i="5" s="1"/>
  <c r="I143" i="5"/>
  <c r="I142" i="5" s="1"/>
  <c r="I141" i="5" s="1"/>
  <c r="I140" i="5" s="1"/>
  <c r="I447" i="5"/>
  <c r="I442" i="5" s="1"/>
  <c r="I441" i="5" s="1"/>
  <c r="I711" i="5"/>
  <c r="I262" i="5"/>
  <c r="I248" i="5" s="1"/>
  <c r="I247" i="5" s="1"/>
  <c r="I204" i="5"/>
  <c r="H711" i="5"/>
  <c r="I340" i="5"/>
  <c r="I76" i="5"/>
  <c r="I406" i="5"/>
  <c r="I405" i="5" s="1"/>
  <c r="I404" i="5" s="1"/>
  <c r="I403" i="5" s="1"/>
  <c r="I834" i="5"/>
  <c r="I833" i="5" s="1"/>
  <c r="H603" i="5"/>
  <c r="I218" i="5"/>
  <c r="I217" i="5" s="1"/>
  <c r="I108" i="5"/>
  <c r="I107" i="5" s="1"/>
  <c r="I106" i="5" s="1"/>
  <c r="I105" i="5" s="1"/>
  <c r="H20" i="5"/>
  <c r="H19" i="5" s="1"/>
  <c r="H18" i="5" s="1"/>
  <c r="H17" i="5" s="1"/>
  <c r="H9" i="5" s="1"/>
  <c r="H204" i="5"/>
  <c r="H165" i="5"/>
  <c r="H164" i="5" s="1"/>
  <c r="H150" i="5"/>
  <c r="H406" i="5"/>
  <c r="H405" i="5" s="1"/>
  <c r="H404" i="5" s="1"/>
  <c r="H403" i="5" s="1"/>
  <c r="I339" i="5"/>
  <c r="I333" i="5" s="1"/>
  <c r="I332" i="5" s="1"/>
  <c r="I324" i="5" s="1"/>
  <c r="I459" i="5"/>
  <c r="I458" i="5" s="1"/>
  <c r="I457" i="5" s="1"/>
  <c r="I150" i="5"/>
  <c r="H291" i="34"/>
  <c r="H280" i="34" s="1"/>
  <c r="H279" i="34" s="1"/>
  <c r="H278" i="34" s="1"/>
  <c r="H106" i="34"/>
  <c r="H151" i="34"/>
  <c r="I164" i="34"/>
  <c r="H164" i="34"/>
  <c r="H179" i="34"/>
  <c r="H178" i="34" s="1"/>
  <c r="H67" i="34"/>
  <c r="H66" i="34" s="1"/>
  <c r="H29" i="34"/>
  <c r="H28" i="34" s="1"/>
  <c r="H27" i="34" s="1"/>
  <c r="H26" i="34" s="1"/>
  <c r="I20" i="5"/>
  <c r="I19" i="5" s="1"/>
  <c r="I18" i="5" s="1"/>
  <c r="I17" i="5" s="1"/>
  <c r="H544" i="5"/>
  <c r="H539" i="5" s="1"/>
  <c r="H538" i="5" s="1"/>
  <c r="H883" i="5"/>
  <c r="H882" i="5" s="1"/>
  <c r="H881" i="5" s="1"/>
  <c r="H880" i="5" s="1"/>
  <c r="H879" i="5" s="1"/>
  <c r="I657" i="5"/>
  <c r="I637" i="5" s="1"/>
  <c r="I636" i="5" s="1"/>
  <c r="I635" i="5" s="1"/>
  <c r="I634" i="5" s="1"/>
  <c r="I772" i="5"/>
  <c r="I771" i="5" s="1"/>
  <c r="I770" i="5" s="1"/>
  <c r="I769" i="5" s="1"/>
  <c r="I768" i="5" s="1"/>
  <c r="H249" i="5"/>
  <c r="H248" i="5" s="1"/>
  <c r="H247" i="5" s="1"/>
  <c r="H218" i="5"/>
  <c r="H217" i="5" s="1"/>
  <c r="I368" i="5"/>
  <c r="I367" i="5" s="1"/>
  <c r="I366" i="5" s="1"/>
  <c r="I9" i="5"/>
  <c r="I813" i="5"/>
  <c r="H804" i="5"/>
  <c r="H803" i="5" s="1"/>
  <c r="H802" i="5" s="1"/>
  <c r="H801" i="5" s="1"/>
  <c r="I883" i="5"/>
  <c r="I882" i="5" s="1"/>
  <c r="I881" i="5" s="1"/>
  <c r="I880" i="5" s="1"/>
  <c r="I879" i="5" s="1"/>
  <c r="I804" i="5"/>
  <c r="I803" i="5" s="1"/>
  <c r="I802" i="5" s="1"/>
  <c r="I801" i="5" s="1"/>
  <c r="I603" i="5"/>
  <c r="I277" i="5"/>
  <c r="I276" i="5" s="1"/>
  <c r="C147" i="1"/>
  <c r="C145" i="1"/>
  <c r="C18" i="7" s="1"/>
  <c r="E145" i="1"/>
  <c r="E18" i="7" s="1"/>
  <c r="D145" i="1"/>
  <c r="D18" i="7" s="1"/>
  <c r="G164" i="34"/>
  <c r="G234" i="34"/>
  <c r="G233" i="34" s="1"/>
  <c r="G232" i="34" s="1"/>
  <c r="G222" i="34"/>
  <c r="G221" i="34" s="1"/>
  <c r="G220" i="34" s="1"/>
  <c r="G219" i="34" s="1"/>
  <c r="G29" i="34"/>
  <c r="G28" i="34" s="1"/>
  <c r="G27" i="34" s="1"/>
  <c r="G26" i="34" s="1"/>
  <c r="I291" i="34"/>
  <c r="I280" i="34" s="1"/>
  <c r="I279" i="34" s="1"/>
  <c r="I278" i="34" s="1"/>
  <c r="I234" i="34"/>
  <c r="I233" i="34" s="1"/>
  <c r="I232" i="34" s="1"/>
  <c r="H120" i="34"/>
  <c r="H119" i="34" s="1"/>
  <c r="G120" i="34"/>
  <c r="G119" i="34" s="1"/>
  <c r="I106" i="34"/>
  <c r="G291" i="34"/>
  <c r="G280" i="34" s="1"/>
  <c r="G279" i="34" s="1"/>
  <c r="G278" i="34" s="1"/>
  <c r="I151" i="34"/>
  <c r="I222" i="34"/>
  <c r="I221" i="34" s="1"/>
  <c r="I220" i="34" s="1"/>
  <c r="I219" i="34" s="1"/>
  <c r="G262" i="34"/>
  <c r="I262" i="34"/>
  <c r="I261" i="34" s="1"/>
  <c r="I179" i="34"/>
  <c r="I178" i="34" s="1"/>
  <c r="I67" i="34"/>
  <c r="I66" i="34" s="1"/>
  <c r="H222" i="34"/>
  <c r="H221" i="34" s="1"/>
  <c r="H220" i="34" s="1"/>
  <c r="H219" i="34" s="1"/>
  <c r="G179" i="34"/>
  <c r="G178" i="34" s="1"/>
  <c r="I120" i="34"/>
  <c r="I119" i="34" s="1"/>
  <c r="G106" i="34"/>
  <c r="G67" i="34"/>
  <c r="G66" i="34" s="1"/>
  <c r="H262" i="34"/>
  <c r="G151" i="34"/>
  <c r="G813" i="5"/>
  <c r="G812" i="5" s="1"/>
  <c r="G771" i="5"/>
  <c r="G770" i="5" s="1"/>
  <c r="G769" i="5" s="1"/>
  <c r="G768" i="5" s="1"/>
  <c r="G711" i="5"/>
  <c r="G698" i="5"/>
  <c r="H129" i="5" l="1"/>
  <c r="H428" i="5"/>
  <c r="I129" i="5"/>
  <c r="I590" i="5"/>
  <c r="I589" i="5" s="1"/>
  <c r="I812" i="5"/>
  <c r="H590" i="5"/>
  <c r="H589" i="5" s="1"/>
  <c r="H358" i="5"/>
  <c r="I428" i="5"/>
  <c r="I358" i="5"/>
  <c r="I203" i="5"/>
  <c r="I202" i="5" s="1"/>
  <c r="H150" i="34"/>
  <c r="H149" i="34" s="1"/>
  <c r="I150" i="34"/>
  <c r="I149" i="34" s="1"/>
  <c r="G105" i="34"/>
  <c r="G104" i="34" s="1"/>
  <c r="G150" i="34"/>
  <c r="G149" i="34" s="1"/>
  <c r="H203" i="5"/>
  <c r="H202" i="5" s="1"/>
  <c r="H105" i="34"/>
  <c r="H104" i="34" s="1"/>
  <c r="H261" i="34"/>
  <c r="H260" i="34" s="1"/>
  <c r="G261" i="34"/>
  <c r="G260" i="34" s="1"/>
  <c r="I260" i="34"/>
  <c r="I105" i="34"/>
  <c r="I104" i="34" s="1"/>
  <c r="G692" i="5" l="1"/>
  <c r="G690" i="5"/>
  <c r="G689" i="5" s="1"/>
  <c r="G688" i="5" s="1"/>
  <c r="G687" i="5" s="1"/>
  <c r="G686" i="5" s="1"/>
  <c r="G684" i="5"/>
  <c r="G685" i="5" s="1"/>
  <c r="G677" i="5"/>
  <c r="G678" i="5" s="1"/>
  <c r="G670" i="5"/>
  <c r="G669" i="5" s="1"/>
  <c r="G668" i="5" s="1"/>
  <c r="G666" i="5"/>
  <c r="G667" i="5" s="1"/>
  <c r="G662" i="5"/>
  <c r="G663" i="5" s="1"/>
  <c r="G659" i="5"/>
  <c r="G660" i="5" s="1"/>
  <c r="G655" i="5"/>
  <c r="G654" i="5" s="1"/>
  <c r="G653" i="5" s="1"/>
  <c r="G651" i="5"/>
  <c r="G650" i="5" s="1"/>
  <c r="G649" i="5" s="1"/>
  <c r="G644" i="5"/>
  <c r="G643" i="5" s="1"/>
  <c r="G642" i="5" s="1"/>
  <c r="G640" i="5"/>
  <c r="G641" i="5" s="1"/>
  <c r="G601" i="5"/>
  <c r="G600" i="5" s="1"/>
  <c r="G599" i="5" s="1"/>
  <c r="G598" i="5" s="1"/>
  <c r="G597" i="5" s="1"/>
  <c r="G607" i="5"/>
  <c r="G608" i="5" s="1"/>
  <c r="G612" i="5"/>
  <c r="G611" i="5" s="1"/>
  <c r="G610" i="5" s="1"/>
  <c r="G609" i="5" s="1"/>
  <c r="G632" i="5"/>
  <c r="G631" i="5" s="1"/>
  <c r="G630" i="5" s="1"/>
  <c r="G629" i="5" s="1"/>
  <c r="G627" i="5"/>
  <c r="G626" i="5" s="1"/>
  <c r="G625" i="5" s="1"/>
  <c r="G623" i="5"/>
  <c r="G622" i="5" s="1"/>
  <c r="G621" i="5" s="1"/>
  <c r="G620" i="5" s="1"/>
  <c r="G617" i="5"/>
  <c r="G616" i="5" s="1"/>
  <c r="G615" i="5" s="1"/>
  <c r="G614" i="5" s="1"/>
  <c r="G595" i="5"/>
  <c r="G594" i="5" s="1"/>
  <c r="G593" i="5" s="1"/>
  <c r="G592" i="5" s="1"/>
  <c r="G591" i="5" s="1"/>
  <c r="G494" i="5"/>
  <c r="G467" i="5"/>
  <c r="G466" i="5" s="1"/>
  <c r="G464" i="5"/>
  <c r="G465" i="5" s="1"/>
  <c r="G461" i="5"/>
  <c r="G462" i="5" s="1"/>
  <c r="G587" i="5"/>
  <c r="G588" i="5" s="1"/>
  <c r="G577" i="5"/>
  <c r="G576" i="5" s="1"/>
  <c r="G574" i="5"/>
  <c r="G573" i="5" s="1"/>
  <c r="G572" i="5" s="1"/>
  <c r="G571" i="5" s="1"/>
  <c r="G570" i="5" s="1"/>
  <c r="G569" i="5" s="1"/>
  <c r="G567" i="5"/>
  <c r="G568" i="5" s="1"/>
  <c r="G563" i="5"/>
  <c r="G564" i="5" s="1"/>
  <c r="G556" i="5"/>
  <c r="G555" i="5" s="1"/>
  <c r="G554" i="5" s="1"/>
  <c r="G553" i="5" s="1"/>
  <c r="G552" i="5" s="1"/>
  <c r="G551" i="5" s="1"/>
  <c r="G549" i="5"/>
  <c r="G550" i="5" s="1"/>
  <c r="G546" i="5"/>
  <c r="G547" i="5" s="1"/>
  <c r="G542" i="5"/>
  <c r="G645" i="5" l="1"/>
  <c r="G661" i="5"/>
  <c r="G671" i="5"/>
  <c r="G683" i="5"/>
  <c r="G682" i="5" s="1"/>
  <c r="G681" i="5" s="1"/>
  <c r="G680" i="5" s="1"/>
  <c r="G679" i="5" s="1"/>
  <c r="G676" i="5"/>
  <c r="G675" i="5" s="1"/>
  <c r="G674" i="5" s="1"/>
  <c r="G673" i="5" s="1"/>
  <c r="G672" i="5" s="1"/>
  <c r="G656" i="5"/>
  <c r="G652" i="5"/>
  <c r="G639" i="5"/>
  <c r="G638" i="5" s="1"/>
  <c r="G665" i="5"/>
  <c r="G664" i="5" s="1"/>
  <c r="G658" i="5"/>
  <c r="G602" i="5"/>
  <c r="G624" i="5"/>
  <c r="G613" i="5"/>
  <c r="G606" i="5"/>
  <c r="G605" i="5" s="1"/>
  <c r="G604" i="5" s="1"/>
  <c r="G603" i="5" s="1"/>
  <c r="G619" i="5"/>
  <c r="G633" i="5"/>
  <c r="G628" i="5"/>
  <c r="G596" i="5"/>
  <c r="G618" i="5"/>
  <c r="G468" i="5"/>
  <c r="G460" i="5"/>
  <c r="G463" i="5"/>
  <c r="G575" i="5"/>
  <c r="G586" i="5"/>
  <c r="G566" i="5"/>
  <c r="G565" i="5" s="1"/>
  <c r="G562" i="5"/>
  <c r="G561" i="5" s="1"/>
  <c r="G560" i="5" s="1"/>
  <c r="G559" i="5" s="1"/>
  <c r="G558" i="5" s="1"/>
  <c r="G557" i="5"/>
  <c r="G545" i="5"/>
  <c r="G548" i="5"/>
  <c r="G657" i="5" l="1"/>
  <c r="G637" i="5" s="1"/>
  <c r="G636" i="5" s="1"/>
  <c r="G635" i="5" s="1"/>
  <c r="G634" i="5" s="1"/>
  <c r="G590" i="5"/>
  <c r="G589" i="5" s="1"/>
  <c r="G459" i="5"/>
  <c r="G458" i="5" s="1"/>
  <c r="G457" i="5" s="1"/>
  <c r="G544" i="5"/>
  <c r="G543" i="5"/>
  <c r="G541" i="5"/>
  <c r="G540" i="5" s="1"/>
  <c r="G529" i="5"/>
  <c r="G528" i="5" s="1"/>
  <c r="G527" i="5" s="1"/>
  <c r="G526" i="5" s="1"/>
  <c r="G525" i="5" s="1"/>
  <c r="G523" i="5"/>
  <c r="G524" i="5" s="1"/>
  <c r="G519" i="5"/>
  <c r="G518" i="5" s="1"/>
  <c r="G517" i="5" s="1"/>
  <c r="G509" i="5"/>
  <c r="G510" i="5" s="1"/>
  <c r="G515" i="5"/>
  <c r="G514" i="5" s="1"/>
  <c r="G513" i="5" s="1"/>
  <c r="G502" i="5"/>
  <c r="G503" i="5" s="1"/>
  <c r="G490" i="5"/>
  <c r="G489" i="5" s="1"/>
  <c r="G493" i="5"/>
  <c r="G492" i="5" s="1"/>
  <c r="G481" i="5"/>
  <c r="G482" i="5" s="1"/>
  <c r="G478" i="5"/>
  <c r="G479" i="5" s="1"/>
  <c r="G474" i="5"/>
  <c r="G475" i="5" s="1"/>
  <c r="G539" i="5" l="1"/>
  <c r="G538" i="5" s="1"/>
  <c r="G530" i="5"/>
  <c r="G512" i="5"/>
  <c r="G511" i="5" s="1"/>
  <c r="G520" i="5"/>
  <c r="G522" i="5"/>
  <c r="G521" i="5" s="1"/>
  <c r="G508" i="5"/>
  <c r="G507" i="5" s="1"/>
  <c r="G506" i="5" s="1"/>
  <c r="G505" i="5" s="1"/>
  <c r="G516" i="5"/>
  <c r="G501" i="5"/>
  <c r="G500" i="5" s="1"/>
  <c r="G495" i="5"/>
  <c r="G491" i="5"/>
  <c r="G477" i="5"/>
  <c r="G476" i="5" s="1"/>
  <c r="G473" i="5"/>
  <c r="G472" i="5" s="1"/>
  <c r="G480" i="5"/>
  <c r="G455" i="5"/>
  <c r="G454" i="5" s="1"/>
  <c r="G452" i="5"/>
  <c r="G451" i="5" s="1"/>
  <c r="G449" i="5"/>
  <c r="G450" i="5" s="1"/>
  <c r="G445" i="5"/>
  <c r="G446" i="5" s="1"/>
  <c r="G439" i="5"/>
  <c r="G440" i="5" s="1"/>
  <c r="G436" i="5"/>
  <c r="G437" i="5" s="1"/>
  <c r="G433" i="5"/>
  <c r="G434" i="5" s="1"/>
  <c r="G394" i="5"/>
  <c r="G393" i="5" s="1"/>
  <c r="G392" i="5" s="1"/>
  <c r="G390" i="5"/>
  <c r="G391" i="5" s="1"/>
  <c r="G411" i="5"/>
  <c r="G412" i="5" s="1"/>
  <c r="G408" i="5"/>
  <c r="G409" i="5" s="1"/>
  <c r="G418" i="5"/>
  <c r="G419" i="5" s="1"/>
  <c r="G401" i="5"/>
  <c r="G400" i="5" s="1"/>
  <c r="G425" i="5"/>
  <c r="G424" i="5" s="1"/>
  <c r="G423" i="5" s="1"/>
  <c r="G422" i="5" s="1"/>
  <c r="G421" i="5" s="1"/>
  <c r="G420" i="5" s="1"/>
  <c r="G383" i="5"/>
  <c r="G382" i="5" s="1"/>
  <c r="G381" i="5" s="1"/>
  <c r="G379" i="5"/>
  <c r="G380" i="5" s="1"/>
  <c r="G375" i="5"/>
  <c r="G376" i="5" s="1"/>
  <c r="G371" i="5"/>
  <c r="G372" i="5" s="1"/>
  <c r="G364" i="5"/>
  <c r="G365" i="5" s="1"/>
  <c r="G356" i="5"/>
  <c r="G357" i="5" s="1"/>
  <c r="G349" i="5"/>
  <c r="G350" i="5" s="1"/>
  <c r="G345" i="5"/>
  <c r="G344" i="5" s="1"/>
  <c r="G342" i="5"/>
  <c r="G341" i="5" s="1"/>
  <c r="G330" i="5"/>
  <c r="G331" i="5" s="1"/>
  <c r="G337" i="5"/>
  <c r="G336" i="5" s="1"/>
  <c r="G335" i="5" s="1"/>
  <c r="G334" i="5" s="1"/>
  <c r="G322" i="5"/>
  <c r="G323" i="5" s="1"/>
  <c r="G307" i="5"/>
  <c r="G306" i="5" s="1"/>
  <c r="G305" i="5" s="1"/>
  <c r="G304" i="5" s="1"/>
  <c r="G303" i="5" s="1"/>
  <c r="G302" i="5" s="1"/>
  <c r="G314" i="5"/>
  <c r="G313" i="5" s="1"/>
  <c r="G312" i="5" s="1"/>
  <c r="G311" i="5" s="1"/>
  <c r="G310" i="5" s="1"/>
  <c r="G309" i="5" s="1"/>
  <c r="G300" i="5"/>
  <c r="G301" i="5" s="1"/>
  <c r="G293" i="5"/>
  <c r="G294" i="5" s="1"/>
  <c r="G286" i="5"/>
  <c r="G504" i="5" l="1"/>
  <c r="G456" i="5"/>
  <c r="G471" i="5"/>
  <c r="G470" i="5" s="1"/>
  <c r="G432" i="5"/>
  <c r="G438" i="5"/>
  <c r="G444" i="5"/>
  <c r="G443" i="5" s="1"/>
  <c r="G435" i="5"/>
  <c r="G453" i="5"/>
  <c r="G448" i="5"/>
  <c r="G447" i="5" s="1"/>
  <c r="G395" i="5"/>
  <c r="G389" i="5"/>
  <c r="G388" i="5" s="1"/>
  <c r="G387" i="5" s="1"/>
  <c r="G386" i="5" s="1"/>
  <c r="G385" i="5" s="1"/>
  <c r="G407" i="5"/>
  <c r="G410" i="5"/>
  <c r="G402" i="5"/>
  <c r="G426" i="5"/>
  <c r="G417" i="5"/>
  <c r="G416" i="5" s="1"/>
  <c r="G415" i="5" s="1"/>
  <c r="G414" i="5" s="1"/>
  <c r="G413" i="5" s="1"/>
  <c r="G384" i="5"/>
  <c r="G374" i="5"/>
  <c r="G373" i="5" s="1"/>
  <c r="G378" i="5"/>
  <c r="G377" i="5" s="1"/>
  <c r="G370" i="5"/>
  <c r="G369" i="5" s="1"/>
  <c r="G355" i="5"/>
  <c r="G354" i="5" s="1"/>
  <c r="G353" i="5" s="1"/>
  <c r="G352" i="5" s="1"/>
  <c r="G351" i="5" s="1"/>
  <c r="G363" i="5"/>
  <c r="G362" i="5" s="1"/>
  <c r="G361" i="5" s="1"/>
  <c r="G360" i="5" s="1"/>
  <c r="G359" i="5" s="1"/>
  <c r="G343" i="5"/>
  <c r="G346" i="5"/>
  <c r="G348" i="5"/>
  <c r="G347" i="5" s="1"/>
  <c r="G340" i="5"/>
  <c r="G329" i="5"/>
  <c r="G328" i="5" s="1"/>
  <c r="G327" i="5" s="1"/>
  <c r="G326" i="5" s="1"/>
  <c r="G325" i="5" s="1"/>
  <c r="G338" i="5"/>
  <c r="G321" i="5"/>
  <c r="G320" i="5" s="1"/>
  <c r="G319" i="5" s="1"/>
  <c r="G318" i="5" s="1"/>
  <c r="G317" i="5" s="1"/>
  <c r="G316" i="5" s="1"/>
  <c r="G308" i="5"/>
  <c r="G315" i="5"/>
  <c r="G299" i="5"/>
  <c r="G298" i="5" s="1"/>
  <c r="G297" i="5" s="1"/>
  <c r="G296" i="5" s="1"/>
  <c r="G295" i="5" s="1"/>
  <c r="G292" i="5"/>
  <c r="G291" i="5" s="1"/>
  <c r="G290" i="5" s="1"/>
  <c r="G289" i="5" s="1"/>
  <c r="G288" i="5" s="1"/>
  <c r="G442" i="5" l="1"/>
  <c r="G441" i="5" s="1"/>
  <c r="G431" i="5"/>
  <c r="G430" i="5" s="1"/>
  <c r="G429" i="5" s="1"/>
  <c r="G406" i="5"/>
  <c r="G405" i="5" s="1"/>
  <c r="G404" i="5" s="1"/>
  <c r="G403" i="5" s="1"/>
  <c r="G368" i="5"/>
  <c r="G367" i="5" s="1"/>
  <c r="G366" i="5" s="1"/>
  <c r="G339" i="5"/>
  <c r="G333" i="5" s="1"/>
  <c r="G332" i="5" s="1"/>
  <c r="G324" i="5" s="1"/>
  <c r="G428" i="5" l="1"/>
  <c r="G287" i="5"/>
  <c r="G285" i="5"/>
  <c r="G284" i="5" s="1"/>
  <c r="G283" i="5" s="1"/>
  <c r="G281" i="5"/>
  <c r="G280" i="5" s="1"/>
  <c r="G279" i="5" s="1"/>
  <c r="G278" i="5" s="1"/>
  <c r="G282" i="5" l="1"/>
  <c r="G277" i="5"/>
  <c r="G276" i="5" s="1"/>
  <c r="G274" i="5"/>
  <c r="G275" i="5" s="1"/>
  <c r="G269" i="5"/>
  <c r="G268" i="5" s="1"/>
  <c r="G267" i="5" s="1"/>
  <c r="G265" i="5"/>
  <c r="G266" i="5" s="1"/>
  <c r="G260" i="5"/>
  <c r="G261" i="5" s="1"/>
  <c r="G256" i="5"/>
  <c r="G257" i="5" s="1"/>
  <c r="G252" i="5"/>
  <c r="G251" i="5" s="1"/>
  <c r="G250" i="5" s="1"/>
  <c r="G245" i="5"/>
  <c r="G246" i="5" s="1"/>
  <c r="G238" i="5"/>
  <c r="G239" i="5" s="1"/>
  <c r="G233" i="5"/>
  <c r="G232" i="5" s="1"/>
  <c r="G231" i="5" s="1"/>
  <c r="G229" i="5"/>
  <c r="G230" i="5" s="1"/>
  <c r="G225" i="5"/>
  <c r="G224" i="5" s="1"/>
  <c r="G223" i="5" s="1"/>
  <c r="G221" i="5"/>
  <c r="G222" i="5" s="1"/>
  <c r="G215" i="5"/>
  <c r="G216" i="5" s="1"/>
  <c r="G211" i="5"/>
  <c r="G212" i="5" s="1"/>
  <c r="G206" i="5"/>
  <c r="G207" i="5" s="1"/>
  <c r="G208" i="5" s="1"/>
  <c r="G191" i="5"/>
  <c r="G192" i="5" s="1"/>
  <c r="G186" i="5"/>
  <c r="G187" i="5" s="1"/>
  <c r="G179" i="5"/>
  <c r="G180" i="5" s="1"/>
  <c r="G174" i="5"/>
  <c r="G175" i="5" s="1"/>
  <c r="G169" i="5"/>
  <c r="G170" i="5" s="1"/>
  <c r="G161" i="5"/>
  <c r="G160" i="5" s="1"/>
  <c r="G159" i="5" s="1"/>
  <c r="G158" i="5" s="1"/>
  <c r="G157" i="5" s="1"/>
  <c r="G155" i="5"/>
  <c r="G154" i="5" s="1"/>
  <c r="G153" i="5" s="1"/>
  <c r="G152" i="5" s="1"/>
  <c r="G151" i="5" s="1"/>
  <c r="G148" i="5"/>
  <c r="G147" i="5" s="1"/>
  <c r="G145" i="5"/>
  <c r="G146" i="5" s="1"/>
  <c r="G138" i="5"/>
  <c r="G137" i="5" s="1"/>
  <c r="G135" i="5"/>
  <c r="G136" i="5" s="1"/>
  <c r="G127" i="5"/>
  <c r="G128" i="5" s="1"/>
  <c r="G115" i="5"/>
  <c r="G114" i="5" s="1"/>
  <c r="G113" i="5" s="1"/>
  <c r="G111" i="5"/>
  <c r="G112" i="5" s="1"/>
  <c r="G103" i="5"/>
  <c r="G104" i="5" s="1"/>
  <c r="G96" i="5"/>
  <c r="G97" i="5" s="1"/>
  <c r="G89" i="5"/>
  <c r="G90" i="5" s="1"/>
  <c r="G82" i="5"/>
  <c r="G83" i="5" s="1"/>
  <c r="G74" i="5"/>
  <c r="G73" i="5" s="1"/>
  <c r="G72" i="5" s="1"/>
  <c r="G71" i="5" s="1"/>
  <c r="G70" i="5" s="1"/>
  <c r="G69" i="5" s="1"/>
  <c r="G68" i="5" s="1"/>
  <c r="G66" i="5"/>
  <c r="G67" i="5" s="1"/>
  <c r="G59" i="5"/>
  <c r="G60" i="5" s="1"/>
  <c r="G56" i="5"/>
  <c r="G55" i="5" s="1"/>
  <c r="G49" i="5"/>
  <c r="G50" i="5" s="1"/>
  <c r="G45" i="5"/>
  <c r="G46" i="5" s="1"/>
  <c r="G32" i="5"/>
  <c r="G31" i="5" s="1"/>
  <c r="G30" i="5" s="1"/>
  <c r="G28" i="5"/>
  <c r="G27" i="5" s="1"/>
  <c r="G25" i="5"/>
  <c r="G24" i="5" s="1"/>
  <c r="G22" i="5"/>
  <c r="G21" i="5" s="1"/>
  <c r="G15" i="5"/>
  <c r="G14" i="5" s="1"/>
  <c r="G13" i="5" s="1"/>
  <c r="G12" i="5" s="1"/>
  <c r="G11" i="5" s="1"/>
  <c r="G10" i="5" s="1"/>
  <c r="H219" i="3"/>
  <c r="J219" i="3"/>
  <c r="I219" i="3"/>
  <c r="J905" i="3"/>
  <c r="I905" i="3"/>
  <c r="H905" i="3"/>
  <c r="J692" i="3"/>
  <c r="I692" i="3"/>
  <c r="H692" i="3"/>
  <c r="G228" i="5" l="1"/>
  <c r="G227" i="5" s="1"/>
  <c r="G273" i="5"/>
  <c r="G272" i="5" s="1"/>
  <c r="G271" i="5" s="1"/>
  <c r="G162" i="5"/>
  <c r="G149" i="5"/>
  <c r="G220" i="5"/>
  <c r="G219" i="5" s="1"/>
  <c r="G218" i="5" s="1"/>
  <c r="G217" i="5" s="1"/>
  <c r="G253" i="5"/>
  <c r="G139" i="5"/>
  <c r="G255" i="5"/>
  <c r="G254" i="5" s="1"/>
  <c r="G116" i="5"/>
  <c r="G134" i="5"/>
  <c r="G133" i="5" s="1"/>
  <c r="G132" i="5" s="1"/>
  <c r="G131" i="5" s="1"/>
  <c r="G130" i="5" s="1"/>
  <c r="G144" i="5"/>
  <c r="G143" i="5" s="1"/>
  <c r="G142" i="5" s="1"/>
  <c r="G141" i="5" s="1"/>
  <c r="G140" i="5" s="1"/>
  <c r="G156" i="5"/>
  <c r="G270" i="5"/>
  <c r="G226" i="5"/>
  <c r="G259" i="5"/>
  <c r="G258" i="5" s="1"/>
  <c r="G264" i="5"/>
  <c r="G263" i="5" s="1"/>
  <c r="G262" i="5" s="1"/>
  <c r="G234" i="5"/>
  <c r="G244" i="5"/>
  <c r="G243" i="5" s="1"/>
  <c r="G242" i="5" s="1"/>
  <c r="G241" i="5" s="1"/>
  <c r="G240" i="5" s="1"/>
  <c r="G205" i="5"/>
  <c r="G210" i="5"/>
  <c r="G209" i="5" s="1"/>
  <c r="G214" i="5"/>
  <c r="G213" i="5" s="1"/>
  <c r="G237" i="5"/>
  <c r="G236" i="5" s="1"/>
  <c r="G235" i="5" s="1"/>
  <c r="G168" i="5"/>
  <c r="G167" i="5" s="1"/>
  <c r="G166" i="5" s="1"/>
  <c r="G185" i="5"/>
  <c r="G184" i="5" s="1"/>
  <c r="G183" i="5" s="1"/>
  <c r="G190" i="5"/>
  <c r="G189" i="5" s="1"/>
  <c r="G173" i="5"/>
  <c r="G172" i="5" s="1"/>
  <c r="G171" i="5" s="1"/>
  <c r="G178" i="5"/>
  <c r="G177" i="5" s="1"/>
  <c r="G176" i="5" s="1"/>
  <c r="G150" i="5"/>
  <c r="G118" i="5"/>
  <c r="G117" i="5" s="1"/>
  <c r="G110" i="5"/>
  <c r="G109" i="5" s="1"/>
  <c r="G102" i="5"/>
  <c r="G101" i="5" s="1"/>
  <c r="G100" i="5" s="1"/>
  <c r="G99" i="5" s="1"/>
  <c r="G98" i="5" s="1"/>
  <c r="G81" i="5"/>
  <c r="G80" i="5" s="1"/>
  <c r="G79" i="5" s="1"/>
  <c r="G78" i="5" s="1"/>
  <c r="G77" i="5" s="1"/>
  <c r="G88" i="5"/>
  <c r="G87" i="5" s="1"/>
  <c r="G86" i="5" s="1"/>
  <c r="G85" i="5" s="1"/>
  <c r="G84" i="5" s="1"/>
  <c r="G95" i="5"/>
  <c r="G94" i="5" s="1"/>
  <c r="G93" i="5" s="1"/>
  <c r="G92" i="5" s="1"/>
  <c r="G91" i="5" s="1"/>
  <c r="G75" i="5"/>
  <c r="G44" i="5"/>
  <c r="G43" i="5" s="1"/>
  <c r="G57" i="5"/>
  <c r="G58" i="5"/>
  <c r="G54" i="5" s="1"/>
  <c r="G53" i="5" s="1"/>
  <c r="G52" i="5" s="1"/>
  <c r="G51" i="5" s="1"/>
  <c r="G65" i="5"/>
  <c r="G64" i="5" s="1"/>
  <c r="G63" i="5" s="1"/>
  <c r="G62" i="5" s="1"/>
  <c r="G61" i="5" s="1"/>
  <c r="G48" i="5"/>
  <c r="G47" i="5" s="1"/>
  <c r="G23" i="5"/>
  <c r="G29" i="5"/>
  <c r="G20" i="5"/>
  <c r="G19" i="5" s="1"/>
  <c r="G18" i="5" s="1"/>
  <c r="G17" i="5" s="1"/>
  <c r="G9" i="5" s="1"/>
  <c r="G33" i="5"/>
  <c r="G26" i="5"/>
  <c r="G16" i="5"/>
  <c r="J17" i="25"/>
  <c r="V32" i="25"/>
  <c r="P32" i="25"/>
  <c r="J32" i="25"/>
  <c r="V26" i="25"/>
  <c r="P26" i="25"/>
  <c r="J26" i="25"/>
  <c r="V16" i="25"/>
  <c r="P16" i="25"/>
  <c r="J16" i="25"/>
  <c r="G249" i="5" l="1"/>
  <c r="G248" i="5" s="1"/>
  <c r="G247" i="5" s="1"/>
  <c r="G204" i="5"/>
  <c r="G203" i="5" s="1"/>
  <c r="G202" i="5" s="1"/>
  <c r="G165" i="5"/>
  <c r="G164" i="5" s="1"/>
  <c r="G129" i="5"/>
  <c r="G108" i="5"/>
  <c r="G107" i="5" s="1"/>
  <c r="G106" i="5" s="1"/>
  <c r="G105" i="5" s="1"/>
  <c r="G76" i="5"/>
  <c r="J9" i="3"/>
  <c r="I9" i="3"/>
  <c r="I1077" i="3"/>
  <c r="I1076" i="3" s="1"/>
  <c r="I1075" i="3" s="1"/>
  <c r="I1073" i="3" s="1"/>
  <c r="J1077" i="3"/>
  <c r="J1076" i="3" s="1"/>
  <c r="J1075" i="3" s="1"/>
  <c r="J1073" i="3" s="1"/>
  <c r="I1064" i="3"/>
  <c r="I1063" i="3" s="1"/>
  <c r="J1064" i="3"/>
  <c r="J1063" i="3" s="1"/>
  <c r="I1066" i="3"/>
  <c r="I1065" i="3" s="1"/>
  <c r="J1066" i="3"/>
  <c r="J1065" i="3" s="1"/>
  <c r="I1068" i="3"/>
  <c r="I1067" i="3" s="1"/>
  <c r="J1068" i="3"/>
  <c r="J1067" i="3" s="1"/>
  <c r="I1072" i="3"/>
  <c r="I1071" i="3" s="1"/>
  <c r="I1070" i="3" s="1"/>
  <c r="I1069" i="3" s="1"/>
  <c r="J1072" i="3"/>
  <c r="J1071" i="3" s="1"/>
  <c r="J1070" i="3" s="1"/>
  <c r="J1069" i="3" s="1"/>
  <c r="H1077" i="3"/>
  <c r="H1076" i="3" s="1"/>
  <c r="H1075" i="3" s="1"/>
  <c r="H1072" i="3"/>
  <c r="H1071" i="3" s="1"/>
  <c r="H1070" i="3" s="1"/>
  <c r="H1069" i="3" s="1"/>
  <c r="H1068" i="3"/>
  <c r="H1067" i="3" s="1"/>
  <c r="H1066" i="3"/>
  <c r="H1065" i="3" s="1"/>
  <c r="H1064" i="3"/>
  <c r="H1063" i="3" s="1"/>
  <c r="I990" i="3"/>
  <c r="I989" i="3" s="1"/>
  <c r="I988" i="3" s="1"/>
  <c r="I987" i="3" s="1"/>
  <c r="J990" i="3"/>
  <c r="J989" i="3" s="1"/>
  <c r="J988" i="3" s="1"/>
  <c r="J987" i="3" s="1"/>
  <c r="I994" i="3"/>
  <c r="I993" i="3" s="1"/>
  <c r="I992" i="3" s="1"/>
  <c r="J994" i="3"/>
  <c r="J993" i="3" s="1"/>
  <c r="J992" i="3" s="1"/>
  <c r="I997" i="3"/>
  <c r="I996" i="3" s="1"/>
  <c r="I995" i="3" s="1"/>
  <c r="J997" i="3"/>
  <c r="J996" i="3" s="1"/>
  <c r="J995" i="3" s="1"/>
  <c r="I1000" i="3"/>
  <c r="I999" i="3" s="1"/>
  <c r="I998" i="3" s="1"/>
  <c r="J1000" i="3"/>
  <c r="J999" i="3" s="1"/>
  <c r="J998" i="3" s="1"/>
  <c r="I1003" i="3"/>
  <c r="I1001" i="3" s="1"/>
  <c r="J1003" i="3"/>
  <c r="J1001" i="3" s="1"/>
  <c r="I1007" i="3"/>
  <c r="I1006" i="3" s="1"/>
  <c r="I1005" i="3" s="1"/>
  <c r="J1007" i="3"/>
  <c r="J1006" i="3" s="1"/>
  <c r="J1005" i="3" s="1"/>
  <c r="I1010" i="3"/>
  <c r="I1009" i="3" s="1"/>
  <c r="I1008" i="3" s="1"/>
  <c r="J1010" i="3"/>
  <c r="J1009" i="3" s="1"/>
  <c r="J1008" i="3" s="1"/>
  <c r="I1014" i="3"/>
  <c r="I1013" i="3" s="1"/>
  <c r="I1012" i="3" s="1"/>
  <c r="I1011" i="3" s="1"/>
  <c r="J1014" i="3"/>
  <c r="J1013" i="3" s="1"/>
  <c r="J1012" i="3" s="1"/>
  <c r="J1011" i="3" s="1"/>
  <c r="I1018" i="3"/>
  <c r="I1017" i="3" s="1"/>
  <c r="I1016" i="3" s="1"/>
  <c r="I1015" i="3" s="1"/>
  <c r="J1018" i="3"/>
  <c r="J1017" i="3" s="1"/>
  <c r="J1016" i="3" s="1"/>
  <c r="J1015" i="3" s="1"/>
  <c r="I1022" i="3"/>
  <c r="I1021" i="3" s="1"/>
  <c r="I1020" i="3" s="1"/>
  <c r="I1019" i="3" s="1"/>
  <c r="J1022" i="3"/>
  <c r="J1021" i="3" s="1"/>
  <c r="J1020" i="3" s="1"/>
  <c r="J1019" i="3" s="1"/>
  <c r="I1027" i="3"/>
  <c r="I1026" i="3" s="1"/>
  <c r="I1025" i="3" s="1"/>
  <c r="I1024" i="3" s="1"/>
  <c r="I1023" i="3" s="1"/>
  <c r="J1027" i="3"/>
  <c r="J1026" i="3" s="1"/>
  <c r="J1025" i="3" s="1"/>
  <c r="J1024" i="3" s="1"/>
  <c r="J1023" i="3" s="1"/>
  <c r="I1033" i="3"/>
  <c r="I1032" i="3" s="1"/>
  <c r="J1033" i="3"/>
  <c r="J1032" i="3" s="1"/>
  <c r="I1035" i="3"/>
  <c r="I1034" i="3" s="1"/>
  <c r="J1035" i="3"/>
  <c r="J1034" i="3" s="1"/>
  <c r="I1038" i="3"/>
  <c r="I1037" i="3" s="1"/>
  <c r="I1036" i="3" s="1"/>
  <c r="J1038" i="3"/>
  <c r="J1037" i="3" s="1"/>
  <c r="J1036" i="3" s="1"/>
  <c r="I1043" i="3"/>
  <c r="I1042" i="3" s="1"/>
  <c r="I1041" i="3" s="1"/>
  <c r="J1043" i="3"/>
  <c r="J1042" i="3" s="1"/>
  <c r="J1041" i="3" s="1"/>
  <c r="I1046" i="3"/>
  <c r="I1045" i="3" s="1"/>
  <c r="J1046" i="3"/>
  <c r="J1045" i="3" s="1"/>
  <c r="I1048" i="3"/>
  <c r="I1047" i="3" s="1"/>
  <c r="J1048" i="3"/>
  <c r="J1047" i="3" s="1"/>
  <c r="I1050" i="3"/>
  <c r="I1049" i="3" s="1"/>
  <c r="J1050" i="3"/>
  <c r="J1049" i="3" s="1"/>
  <c r="I1055" i="3"/>
  <c r="I1054" i="3" s="1"/>
  <c r="J1055" i="3"/>
  <c r="J1054" i="3" s="1"/>
  <c r="I1057" i="3"/>
  <c r="I1056" i="3" s="1"/>
  <c r="J1057" i="3"/>
  <c r="J1056" i="3" s="1"/>
  <c r="H1057" i="3"/>
  <c r="H1055" i="3"/>
  <c r="H1050" i="3"/>
  <c r="H1048" i="3"/>
  <c r="H1046" i="3"/>
  <c r="H1043" i="3"/>
  <c r="H1038" i="3"/>
  <c r="H1035" i="3"/>
  <c r="H1033" i="3"/>
  <c r="H1027" i="3"/>
  <c r="H1026" i="3" s="1"/>
  <c r="H1025" i="3" s="1"/>
  <c r="H1024" i="3" s="1"/>
  <c r="H1023" i="3" s="1"/>
  <c r="H1022" i="3"/>
  <c r="H1021" i="3" s="1"/>
  <c r="H1020" i="3" s="1"/>
  <c r="H1019" i="3" s="1"/>
  <c r="H1018" i="3"/>
  <c r="H1017" i="3" s="1"/>
  <c r="H1016" i="3" s="1"/>
  <c r="H1015" i="3" s="1"/>
  <c r="H1014" i="3"/>
  <c r="H1013" i="3" s="1"/>
  <c r="H1012" i="3" s="1"/>
  <c r="H1011" i="3" s="1"/>
  <c r="H1010" i="3"/>
  <c r="H1009" i="3" s="1"/>
  <c r="H1008" i="3" s="1"/>
  <c r="H1007" i="3"/>
  <c r="H1006" i="3" s="1"/>
  <c r="H1005" i="3" s="1"/>
  <c r="H1003" i="3"/>
  <c r="H1001" i="3" s="1"/>
  <c r="H1000" i="3"/>
  <c r="H999" i="3" s="1"/>
  <c r="H998" i="3" s="1"/>
  <c r="H997" i="3"/>
  <c r="H996" i="3" s="1"/>
  <c r="H995" i="3" s="1"/>
  <c r="H994" i="3"/>
  <c r="H993" i="3" s="1"/>
  <c r="H992" i="3" s="1"/>
  <c r="H990" i="3"/>
  <c r="H989" i="3" s="1"/>
  <c r="H988" i="3" s="1"/>
  <c r="H987" i="3" s="1"/>
  <c r="H1056" i="3"/>
  <c r="H1054" i="3"/>
  <c r="H1049" i="3"/>
  <c r="H1047" i="3"/>
  <c r="H1045" i="3"/>
  <c r="H1042" i="3"/>
  <c r="H1041" i="3" s="1"/>
  <c r="H1037" i="3"/>
  <c r="H1036" i="3" s="1"/>
  <c r="H1034" i="3"/>
  <c r="H1032" i="3"/>
  <c r="I930" i="3"/>
  <c r="I929" i="3" s="1"/>
  <c r="I928" i="3" s="1"/>
  <c r="I927" i="3" s="1"/>
  <c r="I926" i="3" s="1"/>
  <c r="I925" i="3" s="1"/>
  <c r="G47" i="2" s="1"/>
  <c r="J930" i="3"/>
  <c r="J929" i="3" s="1"/>
  <c r="J928" i="3" s="1"/>
  <c r="J927" i="3" s="1"/>
  <c r="J926" i="3" s="1"/>
  <c r="J925" i="3" s="1"/>
  <c r="H47" i="2" s="1"/>
  <c r="I937" i="3"/>
  <c r="I936" i="3" s="1"/>
  <c r="I935" i="3" s="1"/>
  <c r="I934" i="3" s="1"/>
  <c r="I933" i="3" s="1"/>
  <c r="J937" i="3"/>
  <c r="J936" i="3" s="1"/>
  <c r="J935" i="3" s="1"/>
  <c r="J934" i="3" s="1"/>
  <c r="J933" i="3" s="1"/>
  <c r="I942" i="3"/>
  <c r="I941" i="3" s="1"/>
  <c r="J942" i="3"/>
  <c r="J941" i="3" s="1"/>
  <c r="I944" i="3"/>
  <c r="I943" i="3" s="1"/>
  <c r="J944" i="3"/>
  <c r="J943" i="3" s="1"/>
  <c r="I948" i="3"/>
  <c r="J948" i="3"/>
  <c r="I950" i="3"/>
  <c r="I949" i="3" s="1"/>
  <c r="J950" i="3"/>
  <c r="J949" i="3" s="1"/>
  <c r="I954" i="3"/>
  <c r="I953" i="3" s="1"/>
  <c r="I952" i="3" s="1"/>
  <c r="I951" i="3" s="1"/>
  <c r="J954" i="3"/>
  <c r="J953" i="3" s="1"/>
  <c r="J952" i="3" s="1"/>
  <c r="J951" i="3" s="1"/>
  <c r="I961" i="3"/>
  <c r="I960" i="3" s="1"/>
  <c r="J961" i="3"/>
  <c r="J960" i="3" s="1"/>
  <c r="I967" i="3"/>
  <c r="I966" i="3" s="1"/>
  <c r="J967" i="3"/>
  <c r="J966" i="3" s="1"/>
  <c r="I969" i="3"/>
  <c r="I968" i="3" s="1"/>
  <c r="J969" i="3"/>
  <c r="J968" i="3" s="1"/>
  <c r="I975" i="3"/>
  <c r="I974" i="3" s="1"/>
  <c r="I973" i="3" s="1"/>
  <c r="I972" i="3" s="1"/>
  <c r="I971" i="3" s="1"/>
  <c r="I970" i="3" s="1"/>
  <c r="J975" i="3"/>
  <c r="J974" i="3" s="1"/>
  <c r="J973" i="3" s="1"/>
  <c r="J972" i="3" s="1"/>
  <c r="J971" i="3" s="1"/>
  <c r="J970" i="3" s="1"/>
  <c r="I980" i="3"/>
  <c r="I979" i="3" s="1"/>
  <c r="I978" i="3" s="1"/>
  <c r="J980" i="3"/>
  <c r="J979" i="3" s="1"/>
  <c r="J978" i="3" s="1"/>
  <c r="I983" i="3"/>
  <c r="I982" i="3" s="1"/>
  <c r="I981" i="3" s="1"/>
  <c r="J983" i="3"/>
  <c r="J982" i="3" s="1"/>
  <c r="J981" i="3" s="1"/>
  <c r="H975" i="3"/>
  <c r="H974" i="3" s="1"/>
  <c r="H973" i="3" s="1"/>
  <c r="H972" i="3" s="1"/>
  <c r="H971" i="3" s="1"/>
  <c r="H970" i="3" s="1"/>
  <c r="H961" i="3"/>
  <c r="H960" i="3" s="1"/>
  <c r="H959" i="3"/>
  <c r="H958" i="3" s="1"/>
  <c r="H954" i="3"/>
  <c r="H953" i="3" s="1"/>
  <c r="H952" i="3" s="1"/>
  <c r="H951" i="3" s="1"/>
  <c r="H950" i="3"/>
  <c r="H949" i="3" s="1"/>
  <c r="H948" i="3"/>
  <c r="H947" i="3" s="1"/>
  <c r="H944" i="3"/>
  <c r="H943" i="3" s="1"/>
  <c r="H942" i="3"/>
  <c r="H941" i="3" s="1"/>
  <c r="H937" i="3"/>
  <c r="H936" i="3" s="1"/>
  <c r="H935" i="3" s="1"/>
  <c r="H934" i="3" s="1"/>
  <c r="H933" i="3" s="1"/>
  <c r="J268" i="4"/>
  <c r="J267" i="4" s="1"/>
  <c r="K268" i="4"/>
  <c r="K267" i="4" s="1"/>
  <c r="I268" i="4"/>
  <c r="I267" i="4" s="1"/>
  <c r="H983" i="3"/>
  <c r="H982" i="3" s="1"/>
  <c r="H981" i="3" s="1"/>
  <c r="H980" i="3"/>
  <c r="H979" i="3" s="1"/>
  <c r="H978" i="3" s="1"/>
  <c r="H969" i="3"/>
  <c r="H968" i="3" s="1"/>
  <c r="H967" i="3"/>
  <c r="H966" i="3" s="1"/>
  <c r="H930" i="3"/>
  <c r="H929" i="3" s="1"/>
  <c r="H928" i="3" s="1"/>
  <c r="H927" i="3" s="1"/>
  <c r="H926" i="3" s="1"/>
  <c r="H925" i="3" s="1"/>
  <c r="F47" i="2" s="1"/>
  <c r="I795" i="3"/>
  <c r="I794" i="3" s="1"/>
  <c r="I793" i="3" s="1"/>
  <c r="J795" i="3"/>
  <c r="J794" i="3" s="1"/>
  <c r="J793" i="3" s="1"/>
  <c r="I798" i="3"/>
  <c r="I797" i="3" s="1"/>
  <c r="J798" i="3"/>
  <c r="J797" i="3" s="1"/>
  <c r="I800" i="3"/>
  <c r="I799" i="3" s="1"/>
  <c r="J800" i="3"/>
  <c r="J799" i="3" s="1"/>
  <c r="I802" i="3"/>
  <c r="I801" i="3" s="1"/>
  <c r="J802" i="3"/>
  <c r="J801" i="3" s="1"/>
  <c r="I808" i="3"/>
  <c r="I807" i="3" s="1"/>
  <c r="J808" i="3"/>
  <c r="J807" i="3" s="1"/>
  <c r="I811" i="3"/>
  <c r="I810" i="3" s="1"/>
  <c r="I809" i="3" s="1"/>
  <c r="J811" i="3"/>
  <c r="J810" i="3" s="1"/>
  <c r="J809" i="3" s="1"/>
  <c r="I814" i="3"/>
  <c r="I813" i="3" s="1"/>
  <c r="I812" i="3" s="1"/>
  <c r="J814" i="3"/>
  <c r="J813" i="3" s="1"/>
  <c r="J812" i="3" s="1"/>
  <c r="I817" i="3"/>
  <c r="I816" i="3" s="1"/>
  <c r="I815" i="3" s="1"/>
  <c r="J817" i="3"/>
  <c r="J816" i="3" s="1"/>
  <c r="J815" i="3" s="1"/>
  <c r="I821" i="3"/>
  <c r="I820" i="3" s="1"/>
  <c r="I819" i="3" s="1"/>
  <c r="J821" i="3"/>
  <c r="J820" i="3" s="1"/>
  <c r="J819" i="3" s="1"/>
  <c r="I824" i="3"/>
  <c r="I823" i="3" s="1"/>
  <c r="I822" i="3" s="1"/>
  <c r="J824" i="3"/>
  <c r="J823" i="3" s="1"/>
  <c r="J822" i="3" s="1"/>
  <c r="I827" i="3"/>
  <c r="I826" i="3" s="1"/>
  <c r="I825" i="3" s="1"/>
  <c r="J827" i="3"/>
  <c r="J826" i="3" s="1"/>
  <c r="J825" i="3" s="1"/>
  <c r="I831" i="3"/>
  <c r="I830" i="3" s="1"/>
  <c r="I829" i="3" s="1"/>
  <c r="J831" i="3"/>
  <c r="J830" i="3" s="1"/>
  <c r="J829" i="3" s="1"/>
  <c r="I834" i="3"/>
  <c r="I833" i="3" s="1"/>
  <c r="J834" i="3"/>
  <c r="J833" i="3" s="1"/>
  <c r="I836" i="3"/>
  <c r="I835" i="3" s="1"/>
  <c r="J836" i="3"/>
  <c r="J835" i="3" s="1"/>
  <c r="I840" i="3"/>
  <c r="I839" i="3" s="1"/>
  <c r="I838" i="3" s="1"/>
  <c r="I837" i="3" s="1"/>
  <c r="J840" i="3"/>
  <c r="J839" i="3" s="1"/>
  <c r="J838" i="3" s="1"/>
  <c r="J837" i="3" s="1"/>
  <c r="I844" i="3"/>
  <c r="I843" i="3" s="1"/>
  <c r="I842" i="3" s="1"/>
  <c r="J844" i="3"/>
  <c r="J843" i="3" s="1"/>
  <c r="J842" i="3" s="1"/>
  <c r="I847" i="3"/>
  <c r="I846" i="3" s="1"/>
  <c r="I845" i="3" s="1"/>
  <c r="J847" i="3"/>
  <c r="J846" i="3" s="1"/>
  <c r="J845" i="3" s="1"/>
  <c r="I855" i="3"/>
  <c r="I854" i="3" s="1"/>
  <c r="I853" i="3" s="1"/>
  <c r="I852" i="3" s="1"/>
  <c r="J855" i="3"/>
  <c r="J854" i="3" s="1"/>
  <c r="J853" i="3" s="1"/>
  <c r="J852" i="3" s="1"/>
  <c r="I859" i="3"/>
  <c r="I858" i="3" s="1"/>
  <c r="I857" i="3" s="1"/>
  <c r="J859" i="3"/>
  <c r="J858" i="3" s="1"/>
  <c r="J857" i="3" s="1"/>
  <c r="I862" i="3"/>
  <c r="I861" i="3" s="1"/>
  <c r="I860" i="3" s="1"/>
  <c r="J862" i="3"/>
  <c r="J861" i="3" s="1"/>
  <c r="J860" i="3" s="1"/>
  <c r="I868" i="3"/>
  <c r="I867" i="3" s="1"/>
  <c r="J868" i="3"/>
  <c r="J867" i="3" s="1"/>
  <c r="I873" i="3"/>
  <c r="J873" i="3"/>
  <c r="I876" i="3"/>
  <c r="I875" i="3" s="1"/>
  <c r="I874" i="3" s="1"/>
  <c r="J876" i="3"/>
  <c r="J875" i="3" s="1"/>
  <c r="J874" i="3" s="1"/>
  <c r="I881" i="3"/>
  <c r="I880" i="3" s="1"/>
  <c r="I879" i="3" s="1"/>
  <c r="J881" i="3"/>
  <c r="J880" i="3" s="1"/>
  <c r="J879" i="3" s="1"/>
  <c r="I884" i="3"/>
  <c r="I883" i="3" s="1"/>
  <c r="I882" i="3" s="1"/>
  <c r="J884" i="3"/>
  <c r="J883" i="3" s="1"/>
  <c r="J882" i="3" s="1"/>
  <c r="I890" i="3"/>
  <c r="I889" i="3" s="1"/>
  <c r="J890" i="3"/>
  <c r="J889" i="3" s="1"/>
  <c r="I892" i="3"/>
  <c r="I891" i="3" s="1"/>
  <c r="J892" i="3"/>
  <c r="J891" i="3" s="1"/>
  <c r="I894" i="3"/>
  <c r="I893" i="3" s="1"/>
  <c r="J894" i="3"/>
  <c r="J893" i="3" s="1"/>
  <c r="I900" i="3"/>
  <c r="I899" i="3" s="1"/>
  <c r="I898" i="3" s="1"/>
  <c r="J900" i="3"/>
  <c r="J899" i="3" s="1"/>
  <c r="J898" i="3" s="1"/>
  <c r="I904" i="3"/>
  <c r="I903" i="3" s="1"/>
  <c r="J904" i="3"/>
  <c r="J903" i="3" s="1"/>
  <c r="I908" i="3"/>
  <c r="I907" i="3" s="1"/>
  <c r="J908" i="3"/>
  <c r="J907" i="3" s="1"/>
  <c r="I910" i="3"/>
  <c r="I909" i="3" s="1"/>
  <c r="J910" i="3"/>
  <c r="J909" i="3" s="1"/>
  <c r="I918" i="3"/>
  <c r="I917" i="3" s="1"/>
  <c r="I916" i="3" s="1"/>
  <c r="I915" i="3" s="1"/>
  <c r="I914" i="3" s="1"/>
  <c r="I913" i="3" s="1"/>
  <c r="J918" i="3"/>
  <c r="J917" i="3" s="1"/>
  <c r="J916" i="3" s="1"/>
  <c r="J915" i="3" s="1"/>
  <c r="J914" i="3" s="1"/>
  <c r="J913" i="3" s="1"/>
  <c r="I923" i="3"/>
  <c r="I920" i="3" s="1"/>
  <c r="J923" i="3"/>
  <c r="J920" i="3" s="1"/>
  <c r="H923" i="3"/>
  <c r="H922" i="3" s="1"/>
  <c r="H921" i="3" s="1"/>
  <c r="H919" i="3" s="1"/>
  <c r="H918" i="3"/>
  <c r="H917" i="3" s="1"/>
  <c r="H916" i="3" s="1"/>
  <c r="H915" i="3" s="1"/>
  <c r="H914" i="3" s="1"/>
  <c r="H913" i="3" s="1"/>
  <c r="H910" i="3"/>
  <c r="H909" i="3" s="1"/>
  <c r="H908" i="3"/>
  <c r="H907" i="3" s="1"/>
  <c r="H904" i="3"/>
  <c r="H903" i="3" s="1"/>
  <c r="H900" i="3"/>
  <c r="H899" i="3" s="1"/>
  <c r="H898" i="3" s="1"/>
  <c r="H894" i="3"/>
  <c r="H892" i="3"/>
  <c r="H891" i="3" s="1"/>
  <c r="H890" i="3"/>
  <c r="H889" i="3" s="1"/>
  <c r="H884" i="3"/>
  <c r="H883" i="3" s="1"/>
  <c r="H882" i="3" s="1"/>
  <c r="H881" i="3"/>
  <c r="H880" i="3" s="1"/>
  <c r="H879" i="3" s="1"/>
  <c r="H876" i="3"/>
  <c r="H875" i="3" s="1"/>
  <c r="H874" i="3" s="1"/>
  <c r="H873" i="3"/>
  <c r="H872" i="3" s="1"/>
  <c r="H871" i="3" s="1"/>
  <c r="H868" i="3"/>
  <c r="H867" i="3" s="1"/>
  <c r="H862" i="3"/>
  <c r="H861" i="3" s="1"/>
  <c r="H860" i="3" s="1"/>
  <c r="H859" i="3"/>
  <c r="H858" i="3" s="1"/>
  <c r="H857" i="3" s="1"/>
  <c r="H855" i="3"/>
  <c r="H854" i="3" s="1"/>
  <c r="H853" i="3" s="1"/>
  <c r="H852" i="3" s="1"/>
  <c r="H847" i="3"/>
  <c r="H846" i="3" s="1"/>
  <c r="H845" i="3" s="1"/>
  <c r="H844" i="3"/>
  <c r="H843" i="3" s="1"/>
  <c r="H842" i="3" s="1"/>
  <c r="H840" i="3"/>
  <c r="H839" i="3" s="1"/>
  <c r="H838" i="3" s="1"/>
  <c r="H837" i="3" s="1"/>
  <c r="H836" i="3"/>
  <c r="H835" i="3" s="1"/>
  <c r="H834" i="3"/>
  <c r="H833" i="3" s="1"/>
  <c r="H831" i="3"/>
  <c r="H830" i="3" s="1"/>
  <c r="H829" i="3" s="1"/>
  <c r="H827" i="3"/>
  <c r="H826" i="3" s="1"/>
  <c r="H825" i="3" s="1"/>
  <c r="H824" i="3"/>
  <c r="H823" i="3" s="1"/>
  <c r="H822" i="3" s="1"/>
  <c r="H821" i="3"/>
  <c r="H820" i="3" s="1"/>
  <c r="H819" i="3" s="1"/>
  <c r="H817" i="3"/>
  <c r="H816" i="3" s="1"/>
  <c r="H815" i="3" s="1"/>
  <c r="H814" i="3"/>
  <c r="H813" i="3" s="1"/>
  <c r="H812" i="3" s="1"/>
  <c r="H811" i="3"/>
  <c r="H810" i="3" s="1"/>
  <c r="H809" i="3" s="1"/>
  <c r="H808" i="3"/>
  <c r="H807" i="3" s="1"/>
  <c r="H802" i="3"/>
  <c r="H801" i="3" s="1"/>
  <c r="H800" i="3"/>
  <c r="H799" i="3" s="1"/>
  <c r="H798" i="3"/>
  <c r="H797" i="3" s="1"/>
  <c r="H795" i="3"/>
  <c r="H794" i="3" s="1"/>
  <c r="H793" i="3" s="1"/>
  <c r="H893" i="3"/>
  <c r="I751" i="3"/>
  <c r="I750" i="3" s="1"/>
  <c r="J751" i="3"/>
  <c r="J750" i="3" s="1"/>
  <c r="I753" i="3"/>
  <c r="I752" i="3" s="1"/>
  <c r="J753" i="3"/>
  <c r="J752" i="3" s="1"/>
  <c r="I756" i="3"/>
  <c r="I755" i="3" s="1"/>
  <c r="J756" i="3"/>
  <c r="J755" i="3" s="1"/>
  <c r="I760" i="3"/>
  <c r="I759" i="3" s="1"/>
  <c r="J760" i="3"/>
  <c r="J759" i="3" s="1"/>
  <c r="I763" i="3"/>
  <c r="I762" i="3" s="1"/>
  <c r="I761" i="3" s="1"/>
  <c r="J763" i="3"/>
  <c r="J762" i="3" s="1"/>
  <c r="J761" i="3" s="1"/>
  <c r="I768" i="3"/>
  <c r="I767" i="3" s="1"/>
  <c r="I766" i="3" s="1"/>
  <c r="J768" i="3"/>
  <c r="J767" i="3" s="1"/>
  <c r="J766" i="3" s="1"/>
  <c r="I771" i="3"/>
  <c r="I770" i="3" s="1"/>
  <c r="J771" i="3"/>
  <c r="J770" i="3" s="1"/>
  <c r="I773" i="3"/>
  <c r="I772" i="3" s="1"/>
  <c r="J773" i="3"/>
  <c r="J772" i="3" s="1"/>
  <c r="I775" i="3"/>
  <c r="I774" i="3" s="1"/>
  <c r="J775" i="3"/>
  <c r="J774" i="3" s="1"/>
  <c r="I779" i="3"/>
  <c r="I778" i="3" s="1"/>
  <c r="I777" i="3" s="1"/>
  <c r="I776" i="3" s="1"/>
  <c r="J779" i="3"/>
  <c r="J778" i="3" s="1"/>
  <c r="J777" i="3" s="1"/>
  <c r="J776" i="3" s="1"/>
  <c r="I784" i="3"/>
  <c r="I783" i="3" s="1"/>
  <c r="I782" i="3" s="1"/>
  <c r="I781" i="3" s="1"/>
  <c r="J784" i="3"/>
  <c r="J783" i="3" s="1"/>
  <c r="J782" i="3" s="1"/>
  <c r="J781" i="3" s="1"/>
  <c r="I788" i="3"/>
  <c r="I787" i="3" s="1"/>
  <c r="I786" i="3" s="1"/>
  <c r="I785" i="3" s="1"/>
  <c r="J788" i="3"/>
  <c r="J787" i="3" s="1"/>
  <c r="J786" i="3" s="1"/>
  <c r="J785" i="3" s="1"/>
  <c r="H788" i="3"/>
  <c r="H787" i="3" s="1"/>
  <c r="H786" i="3" s="1"/>
  <c r="H785" i="3" s="1"/>
  <c r="H784" i="3"/>
  <c r="H783" i="3" s="1"/>
  <c r="H782" i="3" s="1"/>
  <c r="H781" i="3" s="1"/>
  <c r="H779" i="3"/>
  <c r="H778" i="3" s="1"/>
  <c r="H777" i="3" s="1"/>
  <c r="H776" i="3" s="1"/>
  <c r="H775" i="3"/>
  <c r="H774" i="3" s="1"/>
  <c r="H773" i="3"/>
  <c r="H772" i="3" s="1"/>
  <c r="H771" i="3"/>
  <c r="H770" i="3" s="1"/>
  <c r="H768" i="3"/>
  <c r="H767" i="3" s="1"/>
  <c r="H766" i="3" s="1"/>
  <c r="H763" i="3"/>
  <c r="H762" i="3" s="1"/>
  <c r="H761" i="3" s="1"/>
  <c r="H760" i="3"/>
  <c r="H759" i="3" s="1"/>
  <c r="H756" i="3"/>
  <c r="H755" i="3" s="1"/>
  <c r="H753" i="3"/>
  <c r="H752" i="3" s="1"/>
  <c r="H751" i="3"/>
  <c r="H750" i="3" s="1"/>
  <c r="I671" i="3"/>
  <c r="I670" i="3" s="1"/>
  <c r="I669" i="3" s="1"/>
  <c r="I668" i="3" s="1"/>
  <c r="J671" i="3"/>
  <c r="J670" i="3" s="1"/>
  <c r="J669" i="3" s="1"/>
  <c r="J668" i="3" s="1"/>
  <c r="I679" i="3"/>
  <c r="I678" i="3" s="1"/>
  <c r="I677" i="3" s="1"/>
  <c r="I676" i="3" s="1"/>
  <c r="J679" i="3"/>
  <c r="J678" i="3" s="1"/>
  <c r="J677" i="3" s="1"/>
  <c r="J676" i="3" s="1"/>
  <c r="I683" i="3"/>
  <c r="I682" i="3" s="1"/>
  <c r="I681" i="3" s="1"/>
  <c r="I680" i="3" s="1"/>
  <c r="J683" i="3"/>
  <c r="J682" i="3" s="1"/>
  <c r="J681" i="3" s="1"/>
  <c r="J680" i="3" s="1"/>
  <c r="I688" i="3"/>
  <c r="I687" i="3" s="1"/>
  <c r="J688" i="3"/>
  <c r="J687" i="3" s="1"/>
  <c r="I690" i="3"/>
  <c r="I689" i="3" s="1"/>
  <c r="J690" i="3"/>
  <c r="J689" i="3" s="1"/>
  <c r="I691" i="3"/>
  <c r="J691" i="3"/>
  <c r="I696" i="3"/>
  <c r="I695" i="3" s="1"/>
  <c r="I694" i="3" s="1"/>
  <c r="J696" i="3"/>
  <c r="J695" i="3" s="1"/>
  <c r="J694" i="3" s="1"/>
  <c r="I699" i="3"/>
  <c r="I698" i="3" s="1"/>
  <c r="I697" i="3" s="1"/>
  <c r="J699" i="3"/>
  <c r="J698" i="3" s="1"/>
  <c r="J697" i="3" s="1"/>
  <c r="I701" i="3"/>
  <c r="I700" i="3" s="1"/>
  <c r="J701" i="3"/>
  <c r="J700" i="3" s="1"/>
  <c r="I705" i="3"/>
  <c r="I704" i="3" s="1"/>
  <c r="I703" i="3" s="1"/>
  <c r="I702" i="3" s="1"/>
  <c r="J705" i="3"/>
  <c r="J704" i="3" s="1"/>
  <c r="J703" i="3" s="1"/>
  <c r="J702" i="3" s="1"/>
  <c r="I714" i="3"/>
  <c r="I713" i="3" s="1"/>
  <c r="I712" i="3" s="1"/>
  <c r="I711" i="3" s="1"/>
  <c r="I710" i="3" s="1"/>
  <c r="J714" i="3"/>
  <c r="J713" i="3" s="1"/>
  <c r="J712" i="3" s="1"/>
  <c r="J711" i="3" s="1"/>
  <c r="J710" i="3" s="1"/>
  <c r="I719" i="3"/>
  <c r="I718" i="3" s="1"/>
  <c r="I717" i="3" s="1"/>
  <c r="J719" i="3"/>
  <c r="J718" i="3" s="1"/>
  <c r="J717" i="3" s="1"/>
  <c r="I722" i="3"/>
  <c r="I721" i="3" s="1"/>
  <c r="I720" i="3" s="1"/>
  <c r="J722" i="3"/>
  <c r="J721" i="3" s="1"/>
  <c r="J720" i="3" s="1"/>
  <c r="I732" i="3"/>
  <c r="I731" i="3" s="1"/>
  <c r="I730" i="3" s="1"/>
  <c r="J732" i="3"/>
  <c r="J731" i="3" s="1"/>
  <c r="J730" i="3" s="1"/>
  <c r="I735" i="3"/>
  <c r="I734" i="3" s="1"/>
  <c r="I733" i="3" s="1"/>
  <c r="J735" i="3"/>
  <c r="J734" i="3" s="1"/>
  <c r="J733" i="3" s="1"/>
  <c r="I739" i="3"/>
  <c r="I738" i="3" s="1"/>
  <c r="J739" i="3"/>
  <c r="J738" i="3" s="1"/>
  <c r="I741" i="3"/>
  <c r="I740" i="3" s="1"/>
  <c r="J741" i="3"/>
  <c r="J740" i="3" s="1"/>
  <c r="I745" i="3"/>
  <c r="I744" i="3" s="1"/>
  <c r="I743" i="3" s="1"/>
  <c r="I742" i="3" s="1"/>
  <c r="J745" i="3"/>
  <c r="J744" i="3" s="1"/>
  <c r="J743" i="3" s="1"/>
  <c r="J742" i="3" s="1"/>
  <c r="H745" i="3"/>
  <c r="H744" i="3" s="1"/>
  <c r="H743" i="3" s="1"/>
  <c r="H742" i="3" s="1"/>
  <c r="H741" i="3"/>
  <c r="H740" i="3" s="1"/>
  <c r="H739" i="3"/>
  <c r="H738" i="3" s="1"/>
  <c r="H735" i="3"/>
  <c r="H734" i="3" s="1"/>
  <c r="H733" i="3" s="1"/>
  <c r="H732" i="3"/>
  <c r="H731" i="3" s="1"/>
  <c r="H730" i="3" s="1"/>
  <c r="H719" i="3"/>
  <c r="H718" i="3" s="1"/>
  <c r="H717" i="3" s="1"/>
  <c r="H714" i="3"/>
  <c r="H713" i="3" s="1"/>
  <c r="H712" i="3" s="1"/>
  <c r="H711" i="3" s="1"/>
  <c r="H710" i="3" s="1"/>
  <c r="H705" i="3"/>
  <c r="H704" i="3" s="1"/>
  <c r="H703" i="3" s="1"/>
  <c r="H702" i="3" s="1"/>
  <c r="H701" i="3"/>
  <c r="H700" i="3" s="1"/>
  <c r="H699" i="3"/>
  <c r="H698" i="3" s="1"/>
  <c r="H697" i="3" s="1"/>
  <c r="H696" i="3"/>
  <c r="H695" i="3" s="1"/>
  <c r="H694" i="3" s="1"/>
  <c r="H691" i="3"/>
  <c r="H690" i="3"/>
  <c r="H689" i="3" s="1"/>
  <c r="H688" i="3"/>
  <c r="H687" i="3" s="1"/>
  <c r="H722" i="3"/>
  <c r="H721" i="3" s="1"/>
  <c r="H720" i="3" s="1"/>
  <c r="H683" i="3"/>
  <c r="H682" i="3" s="1"/>
  <c r="H681" i="3" s="1"/>
  <c r="H680" i="3" s="1"/>
  <c r="H679" i="3"/>
  <c r="H678" i="3" s="1"/>
  <c r="H677" i="3" s="1"/>
  <c r="H676" i="3" s="1"/>
  <c r="H671" i="3"/>
  <c r="H670" i="3" s="1"/>
  <c r="H669" i="3" s="1"/>
  <c r="H668" i="3" s="1"/>
  <c r="I596" i="3"/>
  <c r="I595" i="3" s="1"/>
  <c r="I594" i="3" s="1"/>
  <c r="I593" i="3" s="1"/>
  <c r="J596" i="3"/>
  <c r="J595" i="3" s="1"/>
  <c r="J594" i="3" s="1"/>
  <c r="J593" i="3" s="1"/>
  <c r="I600" i="3"/>
  <c r="I599" i="3" s="1"/>
  <c r="I598" i="3" s="1"/>
  <c r="J600" i="3"/>
  <c r="J599" i="3" s="1"/>
  <c r="J598" i="3" s="1"/>
  <c r="I607" i="3"/>
  <c r="I606" i="3" s="1"/>
  <c r="I605" i="3" s="1"/>
  <c r="J607" i="3"/>
  <c r="J606" i="3" s="1"/>
  <c r="J605" i="3" s="1"/>
  <c r="I610" i="3"/>
  <c r="I609" i="3" s="1"/>
  <c r="I608" i="3" s="1"/>
  <c r="J610" i="3"/>
  <c r="J609" i="3" s="1"/>
  <c r="J608" i="3" s="1"/>
  <c r="I613" i="3"/>
  <c r="I612" i="3" s="1"/>
  <c r="I611" i="3" s="1"/>
  <c r="J613" i="3"/>
  <c r="J612" i="3" s="1"/>
  <c r="J611" i="3" s="1"/>
  <c r="I616" i="3"/>
  <c r="I615" i="3" s="1"/>
  <c r="I614" i="3" s="1"/>
  <c r="J616" i="3"/>
  <c r="J615" i="3" s="1"/>
  <c r="J614" i="3" s="1"/>
  <c r="I620" i="3"/>
  <c r="I619" i="3" s="1"/>
  <c r="I618" i="3" s="1"/>
  <c r="J620" i="3"/>
  <c r="J619" i="3" s="1"/>
  <c r="J618" i="3" s="1"/>
  <c r="I623" i="3"/>
  <c r="I622" i="3" s="1"/>
  <c r="I621" i="3" s="1"/>
  <c r="J623" i="3"/>
  <c r="J622" i="3" s="1"/>
  <c r="J621" i="3" s="1"/>
  <c r="I627" i="3"/>
  <c r="I626" i="3" s="1"/>
  <c r="I625" i="3" s="1"/>
  <c r="I624" i="3" s="1"/>
  <c r="J627" i="3"/>
  <c r="J626" i="3" s="1"/>
  <c r="J625" i="3" s="1"/>
  <c r="J624" i="3" s="1"/>
  <c r="I631" i="3"/>
  <c r="I630" i="3" s="1"/>
  <c r="I629" i="3" s="1"/>
  <c r="I628" i="3" s="1"/>
  <c r="J631" i="3"/>
  <c r="J630" i="3" s="1"/>
  <c r="J629" i="3" s="1"/>
  <c r="J628" i="3" s="1"/>
  <c r="I635" i="3"/>
  <c r="I634" i="3" s="1"/>
  <c r="I633" i="3" s="1"/>
  <c r="I632" i="3" s="1"/>
  <c r="J635" i="3"/>
  <c r="J634" i="3" s="1"/>
  <c r="J633" i="3" s="1"/>
  <c r="J632" i="3" s="1"/>
  <c r="I639" i="3"/>
  <c r="I638" i="3" s="1"/>
  <c r="I637" i="3" s="1"/>
  <c r="I636" i="3" s="1"/>
  <c r="J639" i="3"/>
  <c r="J638" i="3" s="1"/>
  <c r="J637" i="3" s="1"/>
  <c r="J636" i="3" s="1"/>
  <c r="I643" i="3"/>
  <c r="I642" i="3" s="1"/>
  <c r="I641" i="3" s="1"/>
  <c r="I640" i="3" s="1"/>
  <c r="J643" i="3"/>
  <c r="J642" i="3" s="1"/>
  <c r="J641" i="3" s="1"/>
  <c r="J640" i="3" s="1"/>
  <c r="I647" i="3"/>
  <c r="I646" i="3" s="1"/>
  <c r="I645" i="3" s="1"/>
  <c r="I644" i="3" s="1"/>
  <c r="J647" i="3"/>
  <c r="J646" i="3" s="1"/>
  <c r="J645" i="3" s="1"/>
  <c r="J644" i="3" s="1"/>
  <c r="I651" i="3"/>
  <c r="I650" i="3" s="1"/>
  <c r="I649" i="3" s="1"/>
  <c r="I648" i="3" s="1"/>
  <c r="J651" i="3"/>
  <c r="J650" i="3" s="1"/>
  <c r="J649" i="3" s="1"/>
  <c r="J648" i="3" s="1"/>
  <c r="I655" i="3"/>
  <c r="I654" i="3" s="1"/>
  <c r="I653" i="3" s="1"/>
  <c r="I652" i="3" s="1"/>
  <c r="J655" i="3"/>
  <c r="J654" i="3" s="1"/>
  <c r="J653" i="3" s="1"/>
  <c r="J652" i="3" s="1"/>
  <c r="I660" i="3"/>
  <c r="I659" i="3" s="1"/>
  <c r="I658" i="3" s="1"/>
  <c r="I657" i="3" s="1"/>
  <c r="I656" i="3" s="1"/>
  <c r="J660" i="3"/>
  <c r="J659" i="3" s="1"/>
  <c r="J658" i="3" s="1"/>
  <c r="J657" i="3" s="1"/>
  <c r="J656" i="3" s="1"/>
  <c r="I665" i="3"/>
  <c r="I664" i="3" s="1"/>
  <c r="I663" i="3" s="1"/>
  <c r="I662" i="3" s="1"/>
  <c r="I661" i="3" s="1"/>
  <c r="J665" i="3"/>
  <c r="J664" i="3" s="1"/>
  <c r="J663" i="3" s="1"/>
  <c r="J662" i="3" s="1"/>
  <c r="J661" i="3" s="1"/>
  <c r="H665" i="3"/>
  <c r="H664" i="3" s="1"/>
  <c r="H663" i="3" s="1"/>
  <c r="H662" i="3" s="1"/>
  <c r="H661" i="3" s="1"/>
  <c r="H660" i="3"/>
  <c r="H659" i="3" s="1"/>
  <c r="H658" i="3" s="1"/>
  <c r="H657" i="3" s="1"/>
  <c r="H656" i="3" s="1"/>
  <c r="H655" i="3"/>
  <c r="H654" i="3" s="1"/>
  <c r="H653" i="3" s="1"/>
  <c r="H652" i="3" s="1"/>
  <c r="H651" i="3"/>
  <c r="H650" i="3" s="1"/>
  <c r="H649" i="3" s="1"/>
  <c r="H648" i="3" s="1"/>
  <c r="H647" i="3"/>
  <c r="H646" i="3" s="1"/>
  <c r="H645" i="3" s="1"/>
  <c r="H644" i="3" s="1"/>
  <c r="H643" i="3"/>
  <c r="H642" i="3" s="1"/>
  <c r="H641" i="3" s="1"/>
  <c r="H640" i="3" s="1"/>
  <c r="H639" i="3"/>
  <c r="H638" i="3" s="1"/>
  <c r="H637" i="3" s="1"/>
  <c r="H636" i="3" s="1"/>
  <c r="H635" i="3"/>
  <c r="H634" i="3" s="1"/>
  <c r="H633" i="3" s="1"/>
  <c r="H632" i="3" s="1"/>
  <c r="H631" i="3"/>
  <c r="H630" i="3" s="1"/>
  <c r="H629" i="3" s="1"/>
  <c r="H628" i="3" s="1"/>
  <c r="H627" i="3"/>
  <c r="H626" i="3" s="1"/>
  <c r="H625" i="3" s="1"/>
  <c r="H624" i="3" s="1"/>
  <c r="H623" i="3"/>
  <c r="H622" i="3" s="1"/>
  <c r="H621" i="3" s="1"/>
  <c r="H620" i="3"/>
  <c r="H619" i="3" s="1"/>
  <c r="H618" i="3" s="1"/>
  <c r="H616" i="3"/>
  <c r="H615" i="3" s="1"/>
  <c r="H614" i="3" s="1"/>
  <c r="H613" i="3"/>
  <c r="H612" i="3" s="1"/>
  <c r="H611" i="3" s="1"/>
  <c r="H610" i="3"/>
  <c r="H609" i="3" s="1"/>
  <c r="H608" i="3" s="1"/>
  <c r="H607" i="3"/>
  <c r="H606" i="3" s="1"/>
  <c r="H605" i="3" s="1"/>
  <c r="H600" i="3"/>
  <c r="H599" i="3" s="1"/>
  <c r="H598" i="3" s="1"/>
  <c r="H596" i="3"/>
  <c r="H595" i="3" s="1"/>
  <c r="H594" i="3" s="1"/>
  <c r="H593" i="3" s="1"/>
  <c r="I540" i="3"/>
  <c r="I539" i="3" s="1"/>
  <c r="I538" i="3" s="1"/>
  <c r="I537" i="3" s="1"/>
  <c r="J540" i="3"/>
  <c r="J539" i="3" s="1"/>
  <c r="J538" i="3" s="1"/>
  <c r="J537" i="3" s="1"/>
  <c r="I544" i="3"/>
  <c r="I543" i="3" s="1"/>
  <c r="I542" i="3" s="1"/>
  <c r="I541" i="3" s="1"/>
  <c r="J544" i="3"/>
  <c r="J543" i="3" s="1"/>
  <c r="J542" i="3" s="1"/>
  <c r="J541" i="3" s="1"/>
  <c r="I548" i="3"/>
  <c r="I547" i="3" s="1"/>
  <c r="I546" i="3" s="1"/>
  <c r="J548" i="3"/>
  <c r="J547" i="3" s="1"/>
  <c r="J546" i="3" s="1"/>
  <c r="I551" i="3"/>
  <c r="I550" i="3" s="1"/>
  <c r="I549" i="3" s="1"/>
  <c r="J551" i="3"/>
  <c r="J550" i="3" s="1"/>
  <c r="J549" i="3" s="1"/>
  <c r="I554" i="3"/>
  <c r="I553" i="3" s="1"/>
  <c r="I552" i="3" s="1"/>
  <c r="J554" i="3"/>
  <c r="J553" i="3" s="1"/>
  <c r="J552" i="3" s="1"/>
  <c r="I558" i="3"/>
  <c r="I557" i="3" s="1"/>
  <c r="I556" i="3" s="1"/>
  <c r="J558" i="3"/>
  <c r="J557" i="3" s="1"/>
  <c r="J556" i="3" s="1"/>
  <c r="I561" i="3"/>
  <c r="I560" i="3" s="1"/>
  <c r="I559" i="3" s="1"/>
  <c r="J561" i="3"/>
  <c r="J560" i="3" s="1"/>
  <c r="J559" i="3" s="1"/>
  <c r="I564" i="3"/>
  <c r="I563" i="3" s="1"/>
  <c r="I562" i="3" s="1"/>
  <c r="J564" i="3"/>
  <c r="J563" i="3" s="1"/>
  <c r="J562" i="3" s="1"/>
  <c r="I568" i="3"/>
  <c r="I567" i="3" s="1"/>
  <c r="I566" i="3" s="1"/>
  <c r="I565" i="3" s="1"/>
  <c r="J568" i="3"/>
  <c r="J567" i="3" s="1"/>
  <c r="J566" i="3" s="1"/>
  <c r="J565" i="3" s="1"/>
  <c r="I572" i="3"/>
  <c r="I571" i="3" s="1"/>
  <c r="I570" i="3" s="1"/>
  <c r="I569" i="3" s="1"/>
  <c r="J572" i="3"/>
  <c r="J571" i="3" s="1"/>
  <c r="J570" i="3" s="1"/>
  <c r="J569" i="3" s="1"/>
  <c r="I576" i="3"/>
  <c r="I575" i="3" s="1"/>
  <c r="I574" i="3" s="1"/>
  <c r="I573" i="3" s="1"/>
  <c r="J576" i="3"/>
  <c r="J575" i="3" s="1"/>
  <c r="J574" i="3" s="1"/>
  <c r="J573" i="3" s="1"/>
  <c r="I580" i="3"/>
  <c r="I579" i="3" s="1"/>
  <c r="I578" i="3" s="1"/>
  <c r="I577" i="3" s="1"/>
  <c r="J580" i="3"/>
  <c r="J579" i="3" s="1"/>
  <c r="J578" i="3" s="1"/>
  <c r="J577" i="3" s="1"/>
  <c r="I585" i="3"/>
  <c r="I584" i="3" s="1"/>
  <c r="I583" i="3" s="1"/>
  <c r="I582" i="3" s="1"/>
  <c r="I581" i="3" s="1"/>
  <c r="J585" i="3"/>
  <c r="J584" i="3" s="1"/>
  <c r="J583" i="3" s="1"/>
  <c r="J582" i="3" s="1"/>
  <c r="J581" i="3" s="1"/>
  <c r="I590" i="3"/>
  <c r="I589" i="3" s="1"/>
  <c r="I588" i="3" s="1"/>
  <c r="I587" i="3" s="1"/>
  <c r="I586" i="3" s="1"/>
  <c r="J590" i="3"/>
  <c r="J589" i="3" s="1"/>
  <c r="J588" i="3" s="1"/>
  <c r="J587" i="3" s="1"/>
  <c r="J586" i="3" s="1"/>
  <c r="H590" i="3"/>
  <c r="H589" i="3" s="1"/>
  <c r="H588" i="3" s="1"/>
  <c r="H587" i="3" s="1"/>
  <c r="H586" i="3" s="1"/>
  <c r="H585" i="3"/>
  <c r="H584" i="3" s="1"/>
  <c r="H583" i="3" s="1"/>
  <c r="H582" i="3" s="1"/>
  <c r="H581" i="3" s="1"/>
  <c r="H580" i="3"/>
  <c r="H579" i="3" s="1"/>
  <c r="H578" i="3" s="1"/>
  <c r="H577" i="3" s="1"/>
  <c r="H576" i="3"/>
  <c r="H575" i="3" s="1"/>
  <c r="H574" i="3" s="1"/>
  <c r="H573" i="3" s="1"/>
  <c r="H572" i="3"/>
  <c r="H571" i="3" s="1"/>
  <c r="H570" i="3" s="1"/>
  <c r="H569" i="3" s="1"/>
  <c r="H568" i="3"/>
  <c r="H567" i="3" s="1"/>
  <c r="H566" i="3" s="1"/>
  <c r="H565" i="3" s="1"/>
  <c r="H564" i="3"/>
  <c r="H563" i="3" s="1"/>
  <c r="H562" i="3" s="1"/>
  <c r="H561" i="3"/>
  <c r="H560" i="3" s="1"/>
  <c r="H559" i="3" s="1"/>
  <c r="H558" i="3"/>
  <c r="H557" i="3" s="1"/>
  <c r="H556" i="3" s="1"/>
  <c r="H554" i="3"/>
  <c r="H553" i="3" s="1"/>
  <c r="H552" i="3" s="1"/>
  <c r="H551" i="3"/>
  <c r="H550" i="3" s="1"/>
  <c r="H549" i="3" s="1"/>
  <c r="H548" i="3"/>
  <c r="H547" i="3" s="1"/>
  <c r="H546" i="3" s="1"/>
  <c r="H544" i="3"/>
  <c r="H543" i="3" s="1"/>
  <c r="H542" i="3" s="1"/>
  <c r="H541" i="3" s="1"/>
  <c r="H540" i="3"/>
  <c r="H539" i="3" s="1"/>
  <c r="H538" i="3" s="1"/>
  <c r="H537" i="3" s="1"/>
  <c r="I533" i="3"/>
  <c r="I532" i="3" s="1"/>
  <c r="I531" i="3" s="1"/>
  <c r="I530" i="3" s="1"/>
  <c r="I529" i="3" s="1"/>
  <c r="I528" i="3" s="1"/>
  <c r="J533" i="3"/>
  <c r="J532" i="3" s="1"/>
  <c r="J531" i="3" s="1"/>
  <c r="J530" i="3" s="1"/>
  <c r="J529" i="3" s="1"/>
  <c r="J528" i="3" s="1"/>
  <c r="H533" i="3"/>
  <c r="H532" i="3" s="1"/>
  <c r="H531" i="3" s="1"/>
  <c r="H530" i="3" s="1"/>
  <c r="H529" i="3" s="1"/>
  <c r="H528" i="3" s="1"/>
  <c r="I486" i="3"/>
  <c r="I485" i="3" s="1"/>
  <c r="J486" i="3"/>
  <c r="J485" i="3" s="1"/>
  <c r="I488" i="3"/>
  <c r="I487" i="3" s="1"/>
  <c r="J488" i="3"/>
  <c r="J487" i="3" s="1"/>
  <c r="I489" i="3"/>
  <c r="J489" i="3"/>
  <c r="I493" i="3"/>
  <c r="I492" i="3" s="1"/>
  <c r="I491" i="3" s="1"/>
  <c r="J493" i="3"/>
  <c r="J492" i="3" s="1"/>
  <c r="J491" i="3" s="1"/>
  <c r="I496" i="3"/>
  <c r="I495" i="3" s="1"/>
  <c r="I494" i="3" s="1"/>
  <c r="J496" i="3"/>
  <c r="J495" i="3" s="1"/>
  <c r="J494" i="3" s="1"/>
  <c r="I501" i="3"/>
  <c r="I500" i="3" s="1"/>
  <c r="I499" i="3" s="1"/>
  <c r="J501" i="3"/>
  <c r="J500" i="3" s="1"/>
  <c r="J499" i="3" s="1"/>
  <c r="I504" i="3"/>
  <c r="I503" i="3" s="1"/>
  <c r="J504" i="3"/>
  <c r="J503" i="3" s="1"/>
  <c r="I506" i="3"/>
  <c r="I505" i="3" s="1"/>
  <c r="J506" i="3"/>
  <c r="J505" i="3" s="1"/>
  <c r="I508" i="3"/>
  <c r="I507" i="3" s="1"/>
  <c r="J508" i="3"/>
  <c r="J507" i="3" s="1"/>
  <c r="I515" i="3"/>
  <c r="J515" i="3"/>
  <c r="I519" i="3"/>
  <c r="I518" i="3" s="1"/>
  <c r="J519" i="3"/>
  <c r="J518" i="3" s="1"/>
  <c r="I521" i="3"/>
  <c r="I520" i="3" s="1"/>
  <c r="J521" i="3"/>
  <c r="J520" i="3" s="1"/>
  <c r="I526" i="3"/>
  <c r="I525" i="3" s="1"/>
  <c r="I524" i="3" s="1"/>
  <c r="I523" i="3" s="1"/>
  <c r="I522" i="3" s="1"/>
  <c r="J526" i="3"/>
  <c r="J525" i="3" s="1"/>
  <c r="J524" i="3" s="1"/>
  <c r="J523" i="3" s="1"/>
  <c r="J522" i="3" s="1"/>
  <c r="H526" i="3"/>
  <c r="H525" i="3" s="1"/>
  <c r="H524" i="3" s="1"/>
  <c r="H523" i="3" s="1"/>
  <c r="H522" i="3" s="1"/>
  <c r="H521" i="3"/>
  <c r="H520" i="3" s="1"/>
  <c r="H519" i="3"/>
  <c r="H518" i="3" s="1"/>
  <c r="H515" i="3"/>
  <c r="H508" i="3"/>
  <c r="H506" i="3"/>
  <c r="H505" i="3" s="1"/>
  <c r="H504" i="3"/>
  <c r="H503" i="3" s="1"/>
  <c r="H501" i="3"/>
  <c r="H500" i="3" s="1"/>
  <c r="H499" i="3" s="1"/>
  <c r="H496" i="3"/>
  <c r="H495" i="3" s="1"/>
  <c r="H494" i="3" s="1"/>
  <c r="H493" i="3"/>
  <c r="H492" i="3" s="1"/>
  <c r="H491" i="3" s="1"/>
  <c r="H488" i="3"/>
  <c r="H487" i="3" s="1"/>
  <c r="H486" i="3"/>
  <c r="H485" i="3" s="1"/>
  <c r="H507" i="3"/>
  <c r="H489" i="3"/>
  <c r="J527" i="3" l="1"/>
  <c r="H36" i="2"/>
  <c r="H35" i="2" s="1"/>
  <c r="H527" i="3"/>
  <c r="F36" i="2"/>
  <c r="I527" i="3"/>
  <c r="G36" i="2"/>
  <c r="G35" i="2" s="1"/>
  <c r="J940" i="3"/>
  <c r="J939" i="3" s="1"/>
  <c r="I737" i="3"/>
  <c r="I736" i="3" s="1"/>
  <c r="J856" i="3"/>
  <c r="J737" i="3"/>
  <c r="J736" i="3" s="1"/>
  <c r="I856" i="3"/>
  <c r="I940" i="3"/>
  <c r="I939" i="3" s="1"/>
  <c r="J716" i="3"/>
  <c r="J715" i="3" s="1"/>
  <c r="I716" i="3"/>
  <c r="I715" i="3" s="1"/>
  <c r="H1002" i="3"/>
  <c r="H977" i="3"/>
  <c r="H976" i="3" s="1"/>
  <c r="J977" i="3"/>
  <c r="J976" i="3" s="1"/>
  <c r="J1062" i="3"/>
  <c r="J1061" i="3" s="1"/>
  <c r="J1060" i="3" s="1"/>
  <c r="J1059" i="3" s="1"/>
  <c r="J1058" i="3" s="1"/>
  <c r="H55" i="2" s="1"/>
  <c r="H54" i="2" s="1"/>
  <c r="I1062" i="3"/>
  <c r="I1061" i="3" s="1"/>
  <c r="I1060" i="3" s="1"/>
  <c r="I1059" i="3" s="1"/>
  <c r="I1058" i="3" s="1"/>
  <c r="G55" i="2" s="1"/>
  <c r="G54" i="2" s="1"/>
  <c r="J1074" i="3"/>
  <c r="I1074" i="3"/>
  <c r="H1074" i="3"/>
  <c r="H1073" i="3"/>
  <c r="H1062" i="3"/>
  <c r="H1061" i="3" s="1"/>
  <c r="H1060" i="3" s="1"/>
  <c r="I1031" i="3"/>
  <c r="J1053" i="3"/>
  <c r="J1052" i="3" s="1"/>
  <c r="J1051" i="3" s="1"/>
  <c r="J1044" i="3"/>
  <c r="J1040" i="3" s="1"/>
  <c r="J1039" i="3" s="1"/>
  <c r="J1031" i="3"/>
  <c r="J1004" i="3"/>
  <c r="J991" i="3"/>
  <c r="I1053" i="3"/>
  <c r="I1052" i="3" s="1"/>
  <c r="I1051" i="3" s="1"/>
  <c r="I1044" i="3"/>
  <c r="I1040" i="3" s="1"/>
  <c r="I1039" i="3" s="1"/>
  <c r="I1004" i="3"/>
  <c r="I991" i="3"/>
  <c r="J1002" i="3"/>
  <c r="I1002" i="3"/>
  <c r="H1053" i="3"/>
  <c r="H1052" i="3" s="1"/>
  <c r="H1051" i="3" s="1"/>
  <c r="H1044" i="3"/>
  <c r="H1040" i="3" s="1"/>
  <c r="H1039" i="3" s="1"/>
  <c r="H1031" i="3"/>
  <c r="H991" i="3"/>
  <c r="H1004" i="3"/>
  <c r="I977" i="3"/>
  <c r="I976" i="3" s="1"/>
  <c r="I946" i="3"/>
  <c r="I945" i="3" s="1"/>
  <c r="H957" i="3"/>
  <c r="H956" i="3" s="1"/>
  <c r="H955" i="3" s="1"/>
  <c r="F49" i="2" s="1"/>
  <c r="J946" i="3"/>
  <c r="J945" i="3" s="1"/>
  <c r="I965" i="3"/>
  <c r="I964" i="3" s="1"/>
  <c r="I963" i="3" s="1"/>
  <c r="I962" i="3" s="1"/>
  <c r="G50" i="2" s="1"/>
  <c r="J965" i="3"/>
  <c r="J964" i="3" s="1"/>
  <c r="J963" i="3" s="1"/>
  <c r="I947" i="3"/>
  <c r="J947" i="3"/>
  <c r="H920" i="3"/>
  <c r="H946" i="3"/>
  <c r="H945" i="3" s="1"/>
  <c r="H940" i="3"/>
  <c r="H939" i="3" s="1"/>
  <c r="H965" i="3"/>
  <c r="H964" i="3" s="1"/>
  <c r="H963" i="3" s="1"/>
  <c r="H796" i="3"/>
  <c r="H792" i="3" s="1"/>
  <c r="J888" i="3"/>
  <c r="J878" i="3"/>
  <c r="J877" i="3" s="1"/>
  <c r="J870" i="3"/>
  <c r="J869" i="3" s="1"/>
  <c r="J841" i="3"/>
  <c r="J832" i="3"/>
  <c r="J828" i="3" s="1"/>
  <c r="J818" i="3"/>
  <c r="J796" i="3"/>
  <c r="J792" i="3" s="1"/>
  <c r="I922" i="3"/>
  <c r="I921" i="3" s="1"/>
  <c r="I919" i="3" s="1"/>
  <c r="I888" i="3"/>
  <c r="J872" i="3"/>
  <c r="J871" i="3" s="1"/>
  <c r="I841" i="3"/>
  <c r="I818" i="3"/>
  <c r="J922" i="3"/>
  <c r="J921" i="3" s="1"/>
  <c r="J919" i="3" s="1"/>
  <c r="I878" i="3"/>
  <c r="I877" i="3" s="1"/>
  <c r="I870" i="3"/>
  <c r="I869" i="3" s="1"/>
  <c r="I832" i="3"/>
  <c r="I828" i="3" s="1"/>
  <c r="I796" i="3"/>
  <c r="I792" i="3" s="1"/>
  <c r="I872" i="3"/>
  <c r="I871" i="3" s="1"/>
  <c r="H888" i="3"/>
  <c r="H870" i="3"/>
  <c r="H869" i="3" s="1"/>
  <c r="H856" i="3"/>
  <c r="H841" i="3"/>
  <c r="H832" i="3"/>
  <c r="H828" i="3" s="1"/>
  <c r="H818" i="3"/>
  <c r="H878" i="3"/>
  <c r="H877" i="3" s="1"/>
  <c r="J780" i="3"/>
  <c r="J769" i="3"/>
  <c r="J765" i="3" s="1"/>
  <c r="J764" i="3" s="1"/>
  <c r="J749" i="3"/>
  <c r="I780" i="3"/>
  <c r="I769" i="3"/>
  <c r="I765" i="3" s="1"/>
  <c r="I764" i="3" s="1"/>
  <c r="I749" i="3"/>
  <c r="H780" i="3"/>
  <c r="H769" i="3"/>
  <c r="H765" i="3" s="1"/>
  <c r="H764" i="3" s="1"/>
  <c r="H749" i="3"/>
  <c r="H737" i="3"/>
  <c r="H736" i="3" s="1"/>
  <c r="I693" i="3"/>
  <c r="I686" i="3"/>
  <c r="I685" i="3" s="1"/>
  <c r="J693" i="3"/>
  <c r="J686" i="3"/>
  <c r="J685" i="3" s="1"/>
  <c r="H716" i="3"/>
  <c r="H715" i="3" s="1"/>
  <c r="H686" i="3"/>
  <c r="H685" i="3" s="1"/>
  <c r="H693" i="3"/>
  <c r="J617" i="3"/>
  <c r="J604" i="3"/>
  <c r="I617" i="3"/>
  <c r="I604" i="3"/>
  <c r="H617" i="3"/>
  <c r="H604" i="3"/>
  <c r="J555" i="3"/>
  <c r="J545" i="3"/>
  <c r="I555" i="3"/>
  <c r="I545" i="3"/>
  <c r="H555" i="3"/>
  <c r="H545" i="3"/>
  <c r="J517" i="3"/>
  <c r="J502" i="3"/>
  <c r="J498" i="3" s="1"/>
  <c r="J484" i="3"/>
  <c r="J483" i="3" s="1"/>
  <c r="J482" i="3" s="1"/>
  <c r="I517" i="3"/>
  <c r="I502" i="3"/>
  <c r="I498" i="3" s="1"/>
  <c r="I484" i="3"/>
  <c r="I483" i="3" s="1"/>
  <c r="I482" i="3" s="1"/>
  <c r="H502" i="3"/>
  <c r="H498" i="3" s="1"/>
  <c r="H484" i="3"/>
  <c r="H483" i="3" s="1"/>
  <c r="H482" i="3" s="1"/>
  <c r="H517" i="3"/>
  <c r="J480" i="3"/>
  <c r="J479" i="3" s="1"/>
  <c r="J478" i="3" s="1"/>
  <c r="I480" i="3"/>
  <c r="I479" i="3" s="1"/>
  <c r="I478" i="3" s="1"/>
  <c r="J477" i="3"/>
  <c r="J476" i="3" s="1"/>
  <c r="J475" i="3" s="1"/>
  <c r="I477" i="3"/>
  <c r="I476" i="3" s="1"/>
  <c r="I475" i="3" s="1"/>
  <c r="J473" i="3"/>
  <c r="J472" i="3" s="1"/>
  <c r="J471" i="3" s="1"/>
  <c r="J470" i="3" s="1"/>
  <c r="I473" i="3"/>
  <c r="I472" i="3" s="1"/>
  <c r="I471" i="3" s="1"/>
  <c r="I470" i="3" s="1"/>
  <c r="J468" i="3"/>
  <c r="J467" i="3" s="1"/>
  <c r="J466" i="3" s="1"/>
  <c r="J465" i="3" s="1"/>
  <c r="I468" i="3"/>
  <c r="I467" i="3" s="1"/>
  <c r="I466" i="3" s="1"/>
  <c r="I465" i="3" s="1"/>
  <c r="J464" i="3"/>
  <c r="J463" i="3" s="1"/>
  <c r="J462" i="3" s="1"/>
  <c r="J461" i="3" s="1"/>
  <c r="I464" i="3"/>
  <c r="I463" i="3" s="1"/>
  <c r="I462" i="3" s="1"/>
  <c r="I461" i="3" s="1"/>
  <c r="J460" i="3"/>
  <c r="J459" i="3" s="1"/>
  <c r="J458" i="3" s="1"/>
  <c r="J457" i="3" s="1"/>
  <c r="I460" i="3"/>
  <c r="I459" i="3" s="1"/>
  <c r="I458" i="3" s="1"/>
  <c r="I457" i="3" s="1"/>
  <c r="J456" i="3"/>
  <c r="J455" i="3" s="1"/>
  <c r="J454" i="3" s="1"/>
  <c r="J453" i="3" s="1"/>
  <c r="I456" i="3"/>
  <c r="I455" i="3" s="1"/>
  <c r="I454" i="3" s="1"/>
  <c r="I453" i="3" s="1"/>
  <c r="J452" i="3"/>
  <c r="J451" i="3" s="1"/>
  <c r="J450" i="3" s="1"/>
  <c r="I452" i="3"/>
  <c r="I451" i="3" s="1"/>
  <c r="I450" i="3" s="1"/>
  <c r="J449" i="3"/>
  <c r="J448" i="3" s="1"/>
  <c r="J447" i="3" s="1"/>
  <c r="I449" i="3"/>
  <c r="I448" i="3" s="1"/>
  <c r="I447" i="3" s="1"/>
  <c r="J444" i="3"/>
  <c r="J443" i="3" s="1"/>
  <c r="I444" i="3"/>
  <c r="I443" i="3" s="1"/>
  <c r="J441" i="3"/>
  <c r="J440" i="3" s="1"/>
  <c r="J439" i="3" s="1"/>
  <c r="I441" i="3"/>
  <c r="I440" i="3" s="1"/>
  <c r="I439" i="3" s="1"/>
  <c r="J438" i="3"/>
  <c r="J437" i="3" s="1"/>
  <c r="J436" i="3" s="1"/>
  <c r="I438" i="3"/>
  <c r="I437" i="3" s="1"/>
  <c r="I436" i="3" s="1"/>
  <c r="J434" i="3"/>
  <c r="I434" i="3"/>
  <c r="J432" i="3"/>
  <c r="J431" i="3" s="1"/>
  <c r="I432" i="3"/>
  <c r="I431" i="3" s="1"/>
  <c r="J429" i="3"/>
  <c r="J428" i="3" s="1"/>
  <c r="J427" i="3" s="1"/>
  <c r="I429" i="3"/>
  <c r="I428" i="3" s="1"/>
  <c r="I427" i="3" s="1"/>
  <c r="J424" i="3"/>
  <c r="J423" i="3" s="1"/>
  <c r="J422" i="3" s="1"/>
  <c r="J421" i="3" s="1"/>
  <c r="J420" i="3" s="1"/>
  <c r="I424" i="3"/>
  <c r="I423" i="3" s="1"/>
  <c r="I422" i="3" s="1"/>
  <c r="I421" i="3" s="1"/>
  <c r="I420" i="3" s="1"/>
  <c r="H424" i="3"/>
  <c r="H423" i="3" s="1"/>
  <c r="H422" i="3" s="1"/>
  <c r="H421" i="3" s="1"/>
  <c r="H420" i="3" s="1"/>
  <c r="H429" i="3"/>
  <c r="H428" i="3" s="1"/>
  <c r="H427" i="3" s="1"/>
  <c r="H432" i="3"/>
  <c r="H431" i="3" s="1"/>
  <c r="H434" i="3"/>
  <c r="H438" i="3"/>
  <c r="H437" i="3" s="1"/>
  <c r="H436" i="3" s="1"/>
  <c r="H441" i="3"/>
  <c r="H440" i="3" s="1"/>
  <c r="H439" i="3" s="1"/>
  <c r="H444" i="3"/>
  <c r="H443" i="3" s="1"/>
  <c r="H449" i="3"/>
  <c r="H448" i="3" s="1"/>
  <c r="H447" i="3" s="1"/>
  <c r="H452" i="3"/>
  <c r="H451" i="3" s="1"/>
  <c r="H450" i="3" s="1"/>
  <c r="H456" i="3"/>
  <c r="H455" i="3" s="1"/>
  <c r="H454" i="3" s="1"/>
  <c r="H453" i="3" s="1"/>
  <c r="H460" i="3"/>
  <c r="H459" i="3" s="1"/>
  <c r="H458" i="3" s="1"/>
  <c r="H457" i="3" s="1"/>
  <c r="H464" i="3"/>
  <c r="H463" i="3" s="1"/>
  <c r="H462" i="3" s="1"/>
  <c r="H461" i="3" s="1"/>
  <c r="H468" i="3"/>
  <c r="H467" i="3" s="1"/>
  <c r="H466" i="3" s="1"/>
  <c r="H465" i="3" s="1"/>
  <c r="H473" i="3"/>
  <c r="H472" i="3" s="1"/>
  <c r="H471" i="3" s="1"/>
  <c r="H470" i="3" s="1"/>
  <c r="H480" i="3"/>
  <c r="H479" i="3" s="1"/>
  <c r="H478" i="3" s="1"/>
  <c r="H477" i="3"/>
  <c r="H476" i="3" s="1"/>
  <c r="H475" i="3" s="1"/>
  <c r="I383" i="3"/>
  <c r="I382" i="3" s="1"/>
  <c r="I381" i="3" s="1"/>
  <c r="I380" i="3" s="1"/>
  <c r="J383" i="3"/>
  <c r="J382" i="3" s="1"/>
  <c r="J381" i="3" s="1"/>
  <c r="J380" i="3" s="1"/>
  <c r="I387" i="3"/>
  <c r="I386" i="3" s="1"/>
  <c r="J387" i="3"/>
  <c r="J386" i="3" s="1"/>
  <c r="I389" i="3"/>
  <c r="I388" i="3" s="1"/>
  <c r="J389" i="3"/>
  <c r="J388" i="3" s="1"/>
  <c r="I393" i="3"/>
  <c r="I392" i="3" s="1"/>
  <c r="I391" i="3" s="1"/>
  <c r="I390" i="3" s="1"/>
  <c r="J393" i="3"/>
  <c r="J392" i="3" s="1"/>
  <c r="J391" i="3" s="1"/>
  <c r="J390" i="3" s="1"/>
  <c r="I397" i="3"/>
  <c r="I396" i="3" s="1"/>
  <c r="I395" i="3" s="1"/>
  <c r="I394" i="3" s="1"/>
  <c r="J397" i="3"/>
  <c r="J396" i="3" s="1"/>
  <c r="J395" i="3" s="1"/>
  <c r="J394" i="3" s="1"/>
  <c r="I401" i="3"/>
  <c r="I400" i="3" s="1"/>
  <c r="I399" i="3" s="1"/>
  <c r="I398" i="3" s="1"/>
  <c r="J401" i="3"/>
  <c r="J400" i="3" s="1"/>
  <c r="J399" i="3" s="1"/>
  <c r="J398" i="3" s="1"/>
  <c r="I405" i="3"/>
  <c r="I404" i="3" s="1"/>
  <c r="I403" i="3" s="1"/>
  <c r="I402" i="3" s="1"/>
  <c r="J405" i="3"/>
  <c r="J404" i="3" s="1"/>
  <c r="J403" i="3" s="1"/>
  <c r="J402" i="3" s="1"/>
  <c r="I409" i="3"/>
  <c r="I408" i="3" s="1"/>
  <c r="I407" i="3" s="1"/>
  <c r="I406" i="3" s="1"/>
  <c r="J409" i="3"/>
  <c r="J408" i="3" s="1"/>
  <c r="J407" i="3" s="1"/>
  <c r="J406" i="3" s="1"/>
  <c r="I413" i="3"/>
  <c r="I412" i="3" s="1"/>
  <c r="I411" i="3" s="1"/>
  <c r="I410" i="3" s="1"/>
  <c r="J413" i="3"/>
  <c r="J412" i="3" s="1"/>
  <c r="J411" i="3" s="1"/>
  <c r="J410" i="3" s="1"/>
  <c r="I418" i="3"/>
  <c r="I417" i="3" s="1"/>
  <c r="I416" i="3" s="1"/>
  <c r="I415" i="3" s="1"/>
  <c r="I414" i="3" s="1"/>
  <c r="J418" i="3"/>
  <c r="J417" i="3" s="1"/>
  <c r="J416" i="3" s="1"/>
  <c r="J415" i="3" s="1"/>
  <c r="J414" i="3" s="1"/>
  <c r="I352" i="3"/>
  <c r="I351" i="3" s="1"/>
  <c r="J352" i="3"/>
  <c r="J351" i="3" s="1"/>
  <c r="I354" i="3"/>
  <c r="J354" i="3"/>
  <c r="I355" i="3"/>
  <c r="J355" i="3"/>
  <c r="I358" i="3"/>
  <c r="I357" i="3" s="1"/>
  <c r="J358" i="3"/>
  <c r="J357" i="3" s="1"/>
  <c r="I360" i="3"/>
  <c r="J360" i="3"/>
  <c r="I361" i="3"/>
  <c r="J361" i="3"/>
  <c r="H418" i="3"/>
  <c r="H417" i="3" s="1"/>
  <c r="H416" i="3" s="1"/>
  <c r="H415" i="3" s="1"/>
  <c r="H414" i="3" s="1"/>
  <c r="H413" i="3"/>
  <c r="H412" i="3" s="1"/>
  <c r="H411" i="3" s="1"/>
  <c r="H410" i="3" s="1"/>
  <c r="H409" i="3"/>
  <c r="H408" i="3" s="1"/>
  <c r="H407" i="3" s="1"/>
  <c r="H406" i="3" s="1"/>
  <c r="H405" i="3"/>
  <c r="H404" i="3" s="1"/>
  <c r="H403" i="3" s="1"/>
  <c r="H402" i="3" s="1"/>
  <c r="H401" i="3"/>
  <c r="H400" i="3" s="1"/>
  <c r="H399" i="3" s="1"/>
  <c r="H398" i="3" s="1"/>
  <c r="H397" i="3"/>
  <c r="H396" i="3" s="1"/>
  <c r="H395" i="3" s="1"/>
  <c r="H394" i="3" s="1"/>
  <c r="H393" i="3"/>
  <c r="H392" i="3" s="1"/>
  <c r="H391" i="3" s="1"/>
  <c r="H390" i="3" s="1"/>
  <c r="H389" i="3"/>
  <c r="H388" i="3" s="1"/>
  <c r="H387" i="3"/>
  <c r="H386" i="3" s="1"/>
  <c r="H383" i="3"/>
  <c r="H382" i="3" s="1"/>
  <c r="H381" i="3" s="1"/>
  <c r="H380" i="3" s="1"/>
  <c r="I365" i="3"/>
  <c r="I364" i="3" s="1"/>
  <c r="J365" i="3"/>
  <c r="J364" i="3" s="1"/>
  <c r="I367" i="3"/>
  <c r="I366" i="3" s="1"/>
  <c r="J367" i="3"/>
  <c r="J366" i="3" s="1"/>
  <c r="I370" i="3"/>
  <c r="I369" i="3" s="1"/>
  <c r="I368" i="3" s="1"/>
  <c r="J370" i="3"/>
  <c r="J369" i="3" s="1"/>
  <c r="J368" i="3" s="1"/>
  <c r="I373" i="3"/>
  <c r="I372" i="3" s="1"/>
  <c r="J373" i="3"/>
  <c r="J372" i="3" s="1"/>
  <c r="I375" i="3"/>
  <c r="I374" i="3" s="1"/>
  <c r="J375" i="3"/>
  <c r="J374" i="3" s="1"/>
  <c r="I378" i="3"/>
  <c r="I377" i="3" s="1"/>
  <c r="I376" i="3" s="1"/>
  <c r="J378" i="3"/>
  <c r="J377" i="3" s="1"/>
  <c r="J376" i="3" s="1"/>
  <c r="H378" i="3"/>
  <c r="H377" i="3" s="1"/>
  <c r="H376" i="3" s="1"/>
  <c r="H375" i="3"/>
  <c r="H374" i="3" s="1"/>
  <c r="H373" i="3"/>
  <c r="H372" i="3" s="1"/>
  <c r="H370" i="3"/>
  <c r="H369" i="3" s="1"/>
  <c r="H368" i="3" s="1"/>
  <c r="H367" i="3"/>
  <c r="H366" i="3" s="1"/>
  <c r="H365" i="3"/>
  <c r="H364" i="3" s="1"/>
  <c r="H361" i="3"/>
  <c r="H360" i="3"/>
  <c r="H358" i="3"/>
  <c r="H357" i="3" s="1"/>
  <c r="H355" i="3"/>
  <c r="H354" i="3"/>
  <c r="H352" i="3"/>
  <c r="H351" i="3" s="1"/>
  <c r="I334" i="3"/>
  <c r="I333" i="3" s="1"/>
  <c r="I332" i="3" s="1"/>
  <c r="J334" i="3"/>
  <c r="J333" i="3" s="1"/>
  <c r="J332" i="3" s="1"/>
  <c r="I336" i="3"/>
  <c r="I335" i="3" s="1"/>
  <c r="J336" i="3"/>
  <c r="J335" i="3" s="1"/>
  <c r="I339" i="3"/>
  <c r="I338" i="3" s="1"/>
  <c r="I337" i="3" s="1"/>
  <c r="J339" i="3"/>
  <c r="J338" i="3" s="1"/>
  <c r="J337" i="3" s="1"/>
  <c r="I342" i="3"/>
  <c r="I341" i="3" s="1"/>
  <c r="I340" i="3" s="1"/>
  <c r="J342" i="3"/>
  <c r="J341" i="3" s="1"/>
  <c r="J340" i="3" s="1"/>
  <c r="I346" i="3"/>
  <c r="I345" i="3" s="1"/>
  <c r="I344" i="3" s="1"/>
  <c r="I343" i="3" s="1"/>
  <c r="J346" i="3"/>
  <c r="J345" i="3" s="1"/>
  <c r="J344" i="3" s="1"/>
  <c r="J343" i="3" s="1"/>
  <c r="H346" i="3"/>
  <c r="H345" i="3" s="1"/>
  <c r="H344" i="3" s="1"/>
  <c r="H343" i="3" s="1"/>
  <c r="H336" i="3"/>
  <c r="H335" i="3" s="1"/>
  <c r="H334" i="3"/>
  <c r="H333" i="3" s="1"/>
  <c r="H332" i="3" s="1"/>
  <c r="H342" i="3"/>
  <c r="H341" i="3" s="1"/>
  <c r="H340" i="3" s="1"/>
  <c r="H339" i="3"/>
  <c r="H338" i="3" s="1"/>
  <c r="H337" i="3" s="1"/>
  <c r="I302" i="3"/>
  <c r="I301" i="3" s="1"/>
  <c r="J302" i="3"/>
  <c r="J301" i="3" s="1"/>
  <c r="I304" i="3"/>
  <c r="I303" i="3" s="1"/>
  <c r="J304" i="3"/>
  <c r="J303" i="3" s="1"/>
  <c r="H304" i="3"/>
  <c r="H303" i="3" s="1"/>
  <c r="H302" i="3"/>
  <c r="H301" i="3" s="1"/>
  <c r="I327" i="3"/>
  <c r="I326" i="3" s="1"/>
  <c r="I325" i="3" s="1"/>
  <c r="I324" i="3" s="1"/>
  <c r="I323" i="3" s="1"/>
  <c r="J327" i="3"/>
  <c r="J326" i="3" s="1"/>
  <c r="J325" i="3" s="1"/>
  <c r="J324" i="3" s="1"/>
  <c r="J323" i="3" s="1"/>
  <c r="H327" i="3"/>
  <c r="H326" i="3" s="1"/>
  <c r="H325" i="3" s="1"/>
  <c r="H324" i="3" s="1"/>
  <c r="H323" i="3" s="1"/>
  <c r="I310" i="3"/>
  <c r="I309" i="3" s="1"/>
  <c r="I308" i="3" s="1"/>
  <c r="I307" i="3" s="1"/>
  <c r="J310" i="3"/>
  <c r="J309" i="3" s="1"/>
  <c r="J308" i="3" s="1"/>
  <c r="J307" i="3" s="1"/>
  <c r="I314" i="3"/>
  <c r="I313" i="3" s="1"/>
  <c r="I312" i="3" s="1"/>
  <c r="I311" i="3" s="1"/>
  <c r="J314" i="3"/>
  <c r="J313" i="3" s="1"/>
  <c r="J312" i="3" s="1"/>
  <c r="J311" i="3" s="1"/>
  <c r="I318" i="3"/>
  <c r="I317" i="3" s="1"/>
  <c r="I316" i="3" s="1"/>
  <c r="I315" i="3" s="1"/>
  <c r="J318" i="3"/>
  <c r="J317" i="3" s="1"/>
  <c r="J316" i="3" s="1"/>
  <c r="J315" i="3" s="1"/>
  <c r="I322" i="3"/>
  <c r="I321" i="3" s="1"/>
  <c r="I320" i="3" s="1"/>
  <c r="I319" i="3" s="1"/>
  <c r="J322" i="3"/>
  <c r="J321" i="3" s="1"/>
  <c r="J320" i="3" s="1"/>
  <c r="J319" i="3" s="1"/>
  <c r="H310" i="3"/>
  <c r="H309" i="3" s="1"/>
  <c r="H308" i="3" s="1"/>
  <c r="H307" i="3" s="1"/>
  <c r="H314" i="3"/>
  <c r="H313" i="3" s="1"/>
  <c r="H312" i="3" s="1"/>
  <c r="H311" i="3" s="1"/>
  <c r="H318" i="3"/>
  <c r="H317" i="3" s="1"/>
  <c r="H316" i="3" s="1"/>
  <c r="H315" i="3" s="1"/>
  <c r="H322" i="3"/>
  <c r="H321" i="3" s="1"/>
  <c r="H320" i="3" s="1"/>
  <c r="H319" i="3" s="1"/>
  <c r="I285" i="3"/>
  <c r="I284" i="3" s="1"/>
  <c r="I283" i="3" s="1"/>
  <c r="I282" i="3" s="1"/>
  <c r="J285" i="3"/>
  <c r="J284" i="3" s="1"/>
  <c r="J283" i="3" s="1"/>
  <c r="J282" i="3" s="1"/>
  <c r="I289" i="3"/>
  <c r="I288" i="3" s="1"/>
  <c r="J289" i="3"/>
  <c r="J288" i="3" s="1"/>
  <c r="I291" i="3"/>
  <c r="I290" i="3" s="1"/>
  <c r="J291" i="3"/>
  <c r="J290" i="3" s="1"/>
  <c r="I293" i="3"/>
  <c r="I292" i="3" s="1"/>
  <c r="J293" i="3"/>
  <c r="J292" i="3" s="1"/>
  <c r="I296" i="3"/>
  <c r="I295" i="3" s="1"/>
  <c r="I294" i="3" s="1"/>
  <c r="J296" i="3"/>
  <c r="J295" i="3" s="1"/>
  <c r="J294" i="3" s="1"/>
  <c r="H296" i="3"/>
  <c r="H295" i="3" s="1"/>
  <c r="H294" i="3" s="1"/>
  <c r="H293" i="3"/>
  <c r="H292" i="3" s="1"/>
  <c r="H291" i="3"/>
  <c r="H290" i="3" s="1"/>
  <c r="H289" i="3"/>
  <c r="H288" i="3" s="1"/>
  <c r="H285" i="3"/>
  <c r="H284" i="3" s="1"/>
  <c r="H283" i="3" s="1"/>
  <c r="H282" i="3" s="1"/>
  <c r="I279" i="3"/>
  <c r="I278" i="3" s="1"/>
  <c r="I277" i="3" s="1"/>
  <c r="I276" i="3" s="1"/>
  <c r="I275" i="3" s="1"/>
  <c r="I274" i="3" s="1"/>
  <c r="G27" i="2" s="1"/>
  <c r="J279" i="3"/>
  <c r="J278" i="3" s="1"/>
  <c r="J277" i="3" s="1"/>
  <c r="J276" i="3" s="1"/>
  <c r="J275" i="3" s="1"/>
  <c r="J274" i="3" s="1"/>
  <c r="H27" i="2" s="1"/>
  <c r="H279" i="3"/>
  <c r="H278" i="3" s="1"/>
  <c r="H277" i="3" s="1"/>
  <c r="H276" i="3" s="1"/>
  <c r="H275" i="3" s="1"/>
  <c r="H274" i="3" s="1"/>
  <c r="F27" i="2" s="1"/>
  <c r="I269" i="3"/>
  <c r="I268" i="3" s="1"/>
  <c r="I267" i="3" s="1"/>
  <c r="I266" i="3" s="1"/>
  <c r="J269" i="3"/>
  <c r="J268" i="3" s="1"/>
  <c r="J267" i="3" s="1"/>
  <c r="J266" i="3" s="1"/>
  <c r="I273" i="3"/>
  <c r="I272" i="3" s="1"/>
  <c r="I271" i="3" s="1"/>
  <c r="I270" i="3" s="1"/>
  <c r="J273" i="3"/>
  <c r="J272" i="3" s="1"/>
  <c r="J271" i="3" s="1"/>
  <c r="J270" i="3" s="1"/>
  <c r="H273" i="3"/>
  <c r="H272" i="3" s="1"/>
  <c r="H271" i="3" s="1"/>
  <c r="H270" i="3" s="1"/>
  <c r="H269" i="3"/>
  <c r="H268" i="3" s="1"/>
  <c r="H267" i="3" s="1"/>
  <c r="H266" i="3" s="1"/>
  <c r="I243" i="3"/>
  <c r="I242" i="3" s="1"/>
  <c r="I241" i="3" s="1"/>
  <c r="J243" i="3"/>
  <c r="J242" i="3" s="1"/>
  <c r="J241" i="3" s="1"/>
  <c r="I246" i="3"/>
  <c r="I245" i="3" s="1"/>
  <c r="J246" i="3"/>
  <c r="J245" i="3" s="1"/>
  <c r="I248" i="3"/>
  <c r="I247" i="3" s="1"/>
  <c r="J248" i="3"/>
  <c r="J247" i="3" s="1"/>
  <c r="I250" i="3"/>
  <c r="I249" i="3" s="1"/>
  <c r="J250" i="3"/>
  <c r="J249" i="3" s="1"/>
  <c r="I254" i="3"/>
  <c r="I253" i="3" s="1"/>
  <c r="I252" i="3" s="1"/>
  <c r="J254" i="3"/>
  <c r="J253" i="3" s="1"/>
  <c r="J252" i="3" s="1"/>
  <c r="I257" i="3"/>
  <c r="I256" i="3" s="1"/>
  <c r="I255" i="3" s="1"/>
  <c r="J257" i="3"/>
  <c r="J256" i="3" s="1"/>
  <c r="J255" i="3" s="1"/>
  <c r="H254" i="3"/>
  <c r="H253" i="3" s="1"/>
  <c r="H252" i="3" s="1"/>
  <c r="H257" i="3"/>
  <c r="H256" i="3" s="1"/>
  <c r="H255" i="3" s="1"/>
  <c r="H250" i="3"/>
  <c r="H249" i="3" s="1"/>
  <c r="H248" i="3"/>
  <c r="H247" i="3" s="1"/>
  <c r="H246" i="3"/>
  <c r="H245" i="3" s="1"/>
  <c r="H243" i="3"/>
  <c r="H242" i="3" s="1"/>
  <c r="H241" i="3" s="1"/>
  <c r="I236" i="3"/>
  <c r="I235" i="3" s="1"/>
  <c r="I234" i="3" s="1"/>
  <c r="I233" i="3" s="1"/>
  <c r="I232" i="3" s="1"/>
  <c r="I231" i="3" s="1"/>
  <c r="I230" i="3" s="1"/>
  <c r="J236" i="3"/>
  <c r="J235" i="3" s="1"/>
  <c r="J234" i="3" s="1"/>
  <c r="J233" i="3" s="1"/>
  <c r="J232" i="3" s="1"/>
  <c r="J231" i="3" s="1"/>
  <c r="J230" i="3" s="1"/>
  <c r="H236" i="3"/>
  <c r="H235" i="3" s="1"/>
  <c r="H234" i="3" s="1"/>
  <c r="H233" i="3" s="1"/>
  <c r="H232" i="3" s="1"/>
  <c r="H231" i="3" s="1"/>
  <c r="H230" i="3" s="1"/>
  <c r="I224" i="3"/>
  <c r="I223" i="3" s="1"/>
  <c r="I222" i="3" s="1"/>
  <c r="I221" i="3" s="1"/>
  <c r="I220" i="3" s="1"/>
  <c r="J224" i="3"/>
  <c r="J223" i="3" s="1"/>
  <c r="J222" i="3" s="1"/>
  <c r="J221" i="3" s="1"/>
  <c r="J220" i="3" s="1"/>
  <c r="I229" i="3"/>
  <c r="I228" i="3" s="1"/>
  <c r="I227" i="3" s="1"/>
  <c r="I226" i="3" s="1"/>
  <c r="I225" i="3" s="1"/>
  <c r="J229" i="3"/>
  <c r="J228" i="3" s="1"/>
  <c r="J227" i="3" s="1"/>
  <c r="J226" i="3" s="1"/>
  <c r="J225" i="3" s="1"/>
  <c r="H229" i="3"/>
  <c r="H228" i="3" s="1"/>
  <c r="H227" i="3" s="1"/>
  <c r="H226" i="3" s="1"/>
  <c r="H225" i="3" s="1"/>
  <c r="H224" i="3"/>
  <c r="H223" i="3" s="1"/>
  <c r="H222" i="3" s="1"/>
  <c r="H221" i="3" s="1"/>
  <c r="H220" i="3" s="1"/>
  <c r="I218" i="3"/>
  <c r="I217" i="3" s="1"/>
  <c r="I216" i="3" s="1"/>
  <c r="I215" i="3" s="1"/>
  <c r="H218" i="3"/>
  <c r="H217" i="3" s="1"/>
  <c r="H216" i="3" s="1"/>
  <c r="H215" i="3" s="1"/>
  <c r="J218" i="3"/>
  <c r="J217" i="3" s="1"/>
  <c r="J216" i="3" s="1"/>
  <c r="J215" i="3" s="1"/>
  <c r="I210" i="3"/>
  <c r="I209" i="3" s="1"/>
  <c r="I208" i="3" s="1"/>
  <c r="I207" i="3" s="1"/>
  <c r="J210" i="3"/>
  <c r="J209" i="3" s="1"/>
  <c r="J208" i="3" s="1"/>
  <c r="J207" i="3" s="1"/>
  <c r="I214" i="3"/>
  <c r="I213" i="3" s="1"/>
  <c r="I212" i="3" s="1"/>
  <c r="I211" i="3" s="1"/>
  <c r="J214" i="3"/>
  <c r="J213" i="3" s="1"/>
  <c r="J212" i="3" s="1"/>
  <c r="J211" i="3" s="1"/>
  <c r="H210" i="3"/>
  <c r="H209" i="3" s="1"/>
  <c r="H208" i="3" s="1"/>
  <c r="H207" i="3" s="1"/>
  <c r="H214" i="3"/>
  <c r="H213" i="3" s="1"/>
  <c r="H212" i="3" s="1"/>
  <c r="H211" i="3" s="1"/>
  <c r="J193" i="3"/>
  <c r="J192" i="3" s="1"/>
  <c r="J191" i="3" s="1"/>
  <c r="I193" i="3"/>
  <c r="I192" i="3" s="1"/>
  <c r="I191" i="3" s="1"/>
  <c r="H193" i="3"/>
  <c r="H192" i="3" s="1"/>
  <c r="H191" i="3" s="1"/>
  <c r="I196" i="3"/>
  <c r="I195" i="3" s="1"/>
  <c r="I194" i="3" s="1"/>
  <c r="J196" i="3"/>
  <c r="J195" i="3" s="1"/>
  <c r="J194" i="3" s="1"/>
  <c r="I199" i="3"/>
  <c r="I198" i="3" s="1"/>
  <c r="I197" i="3" s="1"/>
  <c r="J199" i="3"/>
  <c r="J198" i="3" s="1"/>
  <c r="J197" i="3" s="1"/>
  <c r="I202" i="3"/>
  <c r="I201" i="3" s="1"/>
  <c r="I200" i="3" s="1"/>
  <c r="J202" i="3"/>
  <c r="J201" i="3" s="1"/>
  <c r="J200" i="3" s="1"/>
  <c r="I205" i="3"/>
  <c r="I204" i="3" s="1"/>
  <c r="I203" i="3" s="1"/>
  <c r="J205" i="3"/>
  <c r="J204" i="3" s="1"/>
  <c r="J203" i="3" s="1"/>
  <c r="H205" i="3"/>
  <c r="H204" i="3" s="1"/>
  <c r="H203" i="3" s="1"/>
  <c r="H202" i="3"/>
  <c r="H201" i="3" s="1"/>
  <c r="H200" i="3" s="1"/>
  <c r="H199" i="3"/>
  <c r="H198" i="3" s="1"/>
  <c r="H197" i="3" s="1"/>
  <c r="H196" i="3"/>
  <c r="H195" i="3" s="1"/>
  <c r="H194" i="3" s="1"/>
  <c r="I178" i="3"/>
  <c r="I177" i="3" s="1"/>
  <c r="I176" i="3" s="1"/>
  <c r="J178" i="3"/>
  <c r="J177" i="3" s="1"/>
  <c r="J176" i="3" s="1"/>
  <c r="I181" i="3"/>
  <c r="I180" i="3" s="1"/>
  <c r="I179" i="3" s="1"/>
  <c r="J181" i="3"/>
  <c r="J180" i="3" s="1"/>
  <c r="J179" i="3" s="1"/>
  <c r="I184" i="3"/>
  <c r="I183" i="3" s="1"/>
  <c r="I182" i="3" s="1"/>
  <c r="J184" i="3"/>
  <c r="J183" i="3" s="1"/>
  <c r="J182" i="3" s="1"/>
  <c r="H184" i="3"/>
  <c r="H183" i="3" s="1"/>
  <c r="H182" i="3" s="1"/>
  <c r="H181" i="3"/>
  <c r="H180" i="3" s="1"/>
  <c r="H179" i="3" s="1"/>
  <c r="H178" i="3"/>
  <c r="H177" i="3" s="1"/>
  <c r="H176" i="3" s="1"/>
  <c r="I188" i="3"/>
  <c r="I187" i="3" s="1"/>
  <c r="I186" i="3" s="1"/>
  <c r="I185" i="3" s="1"/>
  <c r="J188" i="3"/>
  <c r="J187" i="3" s="1"/>
  <c r="J186" i="3" s="1"/>
  <c r="J185" i="3" s="1"/>
  <c r="H188" i="3"/>
  <c r="H187" i="3" s="1"/>
  <c r="H186" i="3" s="1"/>
  <c r="H185" i="3" s="1"/>
  <c r="I172" i="3"/>
  <c r="I171" i="3" s="1"/>
  <c r="I170" i="3" s="1"/>
  <c r="J172" i="3"/>
  <c r="J171" i="3" s="1"/>
  <c r="J170" i="3" s="1"/>
  <c r="H172" i="3"/>
  <c r="H171" i="3" s="1"/>
  <c r="H170" i="3" s="1"/>
  <c r="I146" i="3"/>
  <c r="I145" i="3" s="1"/>
  <c r="I144" i="3" s="1"/>
  <c r="J146" i="3"/>
  <c r="J145" i="3" s="1"/>
  <c r="J144" i="3" s="1"/>
  <c r="I149" i="3"/>
  <c r="I148" i="3" s="1"/>
  <c r="J149" i="3"/>
  <c r="J148" i="3" s="1"/>
  <c r="I151" i="3"/>
  <c r="I150" i="3" s="1"/>
  <c r="J151" i="3"/>
  <c r="J150" i="3" s="1"/>
  <c r="I154" i="3"/>
  <c r="J154" i="3"/>
  <c r="H154" i="3"/>
  <c r="H151" i="3"/>
  <c r="H150" i="3" s="1"/>
  <c r="H149" i="3"/>
  <c r="H148" i="3" s="1"/>
  <c r="H146" i="3"/>
  <c r="H145" i="3" s="1"/>
  <c r="H144" i="3" s="1"/>
  <c r="I158" i="3"/>
  <c r="I157" i="3" s="1"/>
  <c r="J158" i="3"/>
  <c r="J157" i="3" s="1"/>
  <c r="I160" i="3"/>
  <c r="I159" i="3" s="1"/>
  <c r="J160" i="3"/>
  <c r="J159" i="3" s="1"/>
  <c r="H160" i="3"/>
  <c r="H159" i="3" s="1"/>
  <c r="H158" i="3"/>
  <c r="H157" i="3" s="1"/>
  <c r="I163" i="3"/>
  <c r="I162" i="3" s="1"/>
  <c r="J163" i="3"/>
  <c r="J162" i="3" s="1"/>
  <c r="I165" i="3"/>
  <c r="J165" i="3"/>
  <c r="H165" i="3"/>
  <c r="H163" i="3"/>
  <c r="H162" i="3" s="1"/>
  <c r="I140" i="3"/>
  <c r="I139" i="3" s="1"/>
  <c r="I138" i="3" s="1"/>
  <c r="I137" i="3" s="1"/>
  <c r="I136" i="3" s="1"/>
  <c r="I135" i="3" s="1"/>
  <c r="G19" i="2" s="1"/>
  <c r="J140" i="3"/>
  <c r="J139" i="3" s="1"/>
  <c r="J138" i="3" s="1"/>
  <c r="J137" i="3" s="1"/>
  <c r="J136" i="3" s="1"/>
  <c r="J135" i="3" s="1"/>
  <c r="H19" i="2" s="1"/>
  <c r="H140" i="3"/>
  <c r="H139" i="3" s="1"/>
  <c r="H138" i="3" s="1"/>
  <c r="H137" i="3" s="1"/>
  <c r="H136" i="3" s="1"/>
  <c r="H135" i="3" s="1"/>
  <c r="F19" i="2" s="1"/>
  <c r="I134" i="3"/>
  <c r="I133" i="3" s="1"/>
  <c r="J134" i="3"/>
  <c r="J133" i="3" s="1"/>
  <c r="I132" i="3"/>
  <c r="I131" i="3" s="1"/>
  <c r="J132" i="3"/>
  <c r="J131" i="3" s="1"/>
  <c r="H134" i="3"/>
  <c r="H133" i="3" s="1"/>
  <c r="H132" i="3"/>
  <c r="H131" i="3" s="1"/>
  <c r="I105" i="3"/>
  <c r="I104" i="3" s="1"/>
  <c r="J105" i="3"/>
  <c r="J104" i="3" s="1"/>
  <c r="I109" i="3"/>
  <c r="I108" i="3" s="1"/>
  <c r="J109" i="3"/>
  <c r="J108" i="3" s="1"/>
  <c r="I112" i="3"/>
  <c r="I111" i="3" s="1"/>
  <c r="I110" i="3" s="1"/>
  <c r="J112" i="3"/>
  <c r="J111" i="3" s="1"/>
  <c r="J110" i="3" s="1"/>
  <c r="I116" i="3"/>
  <c r="I115" i="3" s="1"/>
  <c r="J116" i="3"/>
  <c r="J115" i="3" s="1"/>
  <c r="I118" i="3"/>
  <c r="I117" i="3" s="1"/>
  <c r="J118" i="3"/>
  <c r="J117" i="3" s="1"/>
  <c r="I120" i="3"/>
  <c r="I119" i="3" s="1"/>
  <c r="J120" i="3"/>
  <c r="J119" i="3" s="1"/>
  <c r="I123" i="3"/>
  <c r="I122" i="3" s="1"/>
  <c r="I121" i="3" s="1"/>
  <c r="J123" i="3"/>
  <c r="J122" i="3" s="1"/>
  <c r="J121" i="3" s="1"/>
  <c r="I126" i="3"/>
  <c r="I125" i="3" s="1"/>
  <c r="I124" i="3" s="1"/>
  <c r="J126" i="3"/>
  <c r="J125" i="3" s="1"/>
  <c r="J124" i="3" s="1"/>
  <c r="H126" i="3"/>
  <c r="H125" i="3" s="1"/>
  <c r="H124" i="3" s="1"/>
  <c r="H123" i="3"/>
  <c r="H122" i="3" s="1"/>
  <c r="H121" i="3" s="1"/>
  <c r="H120" i="3"/>
  <c r="H119" i="3" s="1"/>
  <c r="H118" i="3"/>
  <c r="H117" i="3" s="1"/>
  <c r="H116" i="3"/>
  <c r="H115" i="3" s="1"/>
  <c r="H112" i="3"/>
  <c r="H111" i="3" s="1"/>
  <c r="H110" i="3" s="1"/>
  <c r="H109" i="3"/>
  <c r="H108" i="3" s="1"/>
  <c r="H105" i="3"/>
  <c r="H104" i="3" s="1"/>
  <c r="I48" i="3"/>
  <c r="I47" i="3" s="1"/>
  <c r="J48" i="3"/>
  <c r="J47" i="3" s="1"/>
  <c r="I50" i="3"/>
  <c r="I49" i="3" s="1"/>
  <c r="J50" i="3"/>
  <c r="J49" i="3" s="1"/>
  <c r="I54" i="3"/>
  <c r="I53" i="3" s="1"/>
  <c r="J54" i="3"/>
  <c r="J53" i="3" s="1"/>
  <c r="I57" i="3"/>
  <c r="I56" i="3" s="1"/>
  <c r="J57" i="3"/>
  <c r="J56" i="3" s="1"/>
  <c r="I59" i="3"/>
  <c r="I58" i="3" s="1"/>
  <c r="J59" i="3"/>
  <c r="J58" i="3" s="1"/>
  <c r="I62" i="3"/>
  <c r="I61" i="3" s="1"/>
  <c r="I60" i="3" s="1"/>
  <c r="J62" i="3"/>
  <c r="J61" i="3" s="1"/>
  <c r="J60" i="3" s="1"/>
  <c r="I66" i="3"/>
  <c r="I65" i="3" s="1"/>
  <c r="I64" i="3" s="1"/>
  <c r="J66" i="3"/>
  <c r="J65" i="3" s="1"/>
  <c r="J64" i="3" s="1"/>
  <c r="I71" i="3"/>
  <c r="I70" i="3" s="1"/>
  <c r="J71" i="3"/>
  <c r="J70" i="3" s="1"/>
  <c r="I74" i="3"/>
  <c r="I73" i="3" s="1"/>
  <c r="J74" i="3"/>
  <c r="J73" i="3" s="1"/>
  <c r="I76" i="3"/>
  <c r="I75" i="3" s="1"/>
  <c r="J76" i="3"/>
  <c r="J75" i="3" s="1"/>
  <c r="I79" i="3"/>
  <c r="I78" i="3" s="1"/>
  <c r="J79" i="3"/>
  <c r="J78" i="3" s="1"/>
  <c r="I81" i="3"/>
  <c r="I80" i="3" s="1"/>
  <c r="J81" i="3"/>
  <c r="J80" i="3" s="1"/>
  <c r="I86" i="3"/>
  <c r="I85" i="3" s="1"/>
  <c r="I84" i="3" s="1"/>
  <c r="I83" i="3" s="1"/>
  <c r="J86" i="3"/>
  <c r="J85" i="3" s="1"/>
  <c r="J84" i="3" s="1"/>
  <c r="J83" i="3" s="1"/>
  <c r="I90" i="3"/>
  <c r="I89" i="3" s="1"/>
  <c r="J90" i="3"/>
  <c r="J89" i="3" s="1"/>
  <c r="I92" i="3"/>
  <c r="I91" i="3" s="1"/>
  <c r="J92" i="3"/>
  <c r="J91" i="3" s="1"/>
  <c r="I95" i="3"/>
  <c r="I94" i="3" s="1"/>
  <c r="I93" i="3" s="1"/>
  <c r="J95" i="3"/>
  <c r="J94" i="3" s="1"/>
  <c r="J93" i="3" s="1"/>
  <c r="I99" i="3"/>
  <c r="I98" i="3" s="1"/>
  <c r="I97" i="3" s="1"/>
  <c r="I96" i="3" s="1"/>
  <c r="J99" i="3"/>
  <c r="J98" i="3" s="1"/>
  <c r="J97" i="3" s="1"/>
  <c r="J96" i="3" s="1"/>
  <c r="H99" i="3"/>
  <c r="H98" i="3" s="1"/>
  <c r="H97" i="3" s="1"/>
  <c r="H96" i="3" s="1"/>
  <c r="H95" i="3"/>
  <c r="H94" i="3" s="1"/>
  <c r="H93" i="3" s="1"/>
  <c r="H92" i="3"/>
  <c r="H91" i="3" s="1"/>
  <c r="H90" i="3"/>
  <c r="H89" i="3" s="1"/>
  <c r="H86" i="3"/>
  <c r="H81" i="3"/>
  <c r="H80" i="3" s="1"/>
  <c r="H76" i="3"/>
  <c r="H75" i="3" s="1"/>
  <c r="H74" i="3"/>
  <c r="H73" i="3" s="1"/>
  <c r="H71" i="3"/>
  <c r="H70" i="3" s="1"/>
  <c r="H66" i="3"/>
  <c r="H65" i="3" s="1"/>
  <c r="H64" i="3" s="1"/>
  <c r="H62" i="3"/>
  <c r="H61" i="3" s="1"/>
  <c r="H60" i="3" s="1"/>
  <c r="H59" i="3"/>
  <c r="H58" i="3" s="1"/>
  <c r="H57" i="3"/>
  <c r="H56" i="3" s="1"/>
  <c r="H54" i="3"/>
  <c r="H53" i="3" s="1"/>
  <c r="H50" i="3"/>
  <c r="H49" i="3" s="1"/>
  <c r="H48" i="3"/>
  <c r="H47" i="3" s="1"/>
  <c r="H85" i="3"/>
  <c r="H84" i="3" s="1"/>
  <c r="H83" i="3" s="1"/>
  <c r="I32" i="3"/>
  <c r="I31" i="3" s="1"/>
  <c r="J32" i="3"/>
  <c r="J31" i="3" s="1"/>
  <c r="I34" i="3"/>
  <c r="I33" i="3" s="1"/>
  <c r="J34" i="3"/>
  <c r="J33" i="3" s="1"/>
  <c r="I37" i="3"/>
  <c r="I36" i="3" s="1"/>
  <c r="J37" i="3"/>
  <c r="J36" i="3" s="1"/>
  <c r="I39" i="3"/>
  <c r="I38" i="3" s="1"/>
  <c r="J39" i="3"/>
  <c r="J38" i="3" s="1"/>
  <c r="I42" i="3"/>
  <c r="I41" i="3" s="1"/>
  <c r="I40" i="3" s="1"/>
  <c r="J42" i="3"/>
  <c r="J41" i="3" s="1"/>
  <c r="J40" i="3" s="1"/>
  <c r="H42" i="3"/>
  <c r="H41" i="3" s="1"/>
  <c r="H40" i="3" s="1"/>
  <c r="H39" i="3"/>
  <c r="H38" i="3" s="1"/>
  <c r="H37" i="3"/>
  <c r="H36" i="3" s="1"/>
  <c r="H34" i="3"/>
  <c r="H33" i="3" s="1"/>
  <c r="H32" i="3"/>
  <c r="H31" i="3" s="1"/>
  <c r="I16" i="3"/>
  <c r="I15" i="3" s="1"/>
  <c r="I14" i="3" s="1"/>
  <c r="J16" i="3"/>
  <c r="J15" i="3" s="1"/>
  <c r="J14" i="3" s="1"/>
  <c r="I21" i="3"/>
  <c r="I20" i="3" s="1"/>
  <c r="I19" i="3" s="1"/>
  <c r="J21" i="3"/>
  <c r="J20" i="3" s="1"/>
  <c r="J19" i="3" s="1"/>
  <c r="I26" i="3"/>
  <c r="I25" i="3" s="1"/>
  <c r="I24" i="3" s="1"/>
  <c r="I23" i="3" s="1"/>
  <c r="I22" i="3" s="1"/>
  <c r="J26" i="3"/>
  <c r="J25" i="3" s="1"/>
  <c r="J24" i="3" s="1"/>
  <c r="J23" i="3" s="1"/>
  <c r="J22" i="3" s="1"/>
  <c r="H26" i="3"/>
  <c r="H25" i="3" s="1"/>
  <c r="H24" i="3" s="1"/>
  <c r="H23" i="3" s="1"/>
  <c r="H22" i="3" s="1"/>
  <c r="H21" i="3"/>
  <c r="H20" i="3" s="1"/>
  <c r="H19" i="3" s="1"/>
  <c r="H16" i="3"/>
  <c r="H15" i="3" s="1"/>
  <c r="H14" i="3" s="1"/>
  <c r="J938" i="3" l="1"/>
  <c r="J932" i="3" s="1"/>
  <c r="J931" i="3" s="1"/>
  <c r="H48" i="2" s="1"/>
  <c r="H962" i="3"/>
  <c r="F50" i="2" s="1"/>
  <c r="H1030" i="3"/>
  <c r="H1029" i="3" s="1"/>
  <c r="H1028" i="3" s="1"/>
  <c r="F53" i="2" s="1"/>
  <c r="I1030" i="3"/>
  <c r="I1029" i="3" s="1"/>
  <c r="I1028" i="3" s="1"/>
  <c r="G53" i="2" s="1"/>
  <c r="J1030" i="3"/>
  <c r="J1029" i="3" s="1"/>
  <c r="J1028" i="3" s="1"/>
  <c r="H53" i="2" s="1"/>
  <c r="I938" i="3"/>
  <c r="I932" i="3" s="1"/>
  <c r="I931" i="3" s="1"/>
  <c r="G48" i="2" s="1"/>
  <c r="I474" i="3"/>
  <c r="I469" i="3" s="1"/>
  <c r="J474" i="3"/>
  <c r="J469" i="3" s="1"/>
  <c r="H986" i="3"/>
  <c r="H985" i="3" s="1"/>
  <c r="F52" i="2" s="1"/>
  <c r="J962" i="3"/>
  <c r="H50" i="2" s="1"/>
  <c r="I986" i="3"/>
  <c r="I985" i="3" s="1"/>
  <c r="G52" i="2" s="1"/>
  <c r="G51" i="2" s="1"/>
  <c r="J986" i="3"/>
  <c r="J985" i="3" s="1"/>
  <c r="H52" i="2" s="1"/>
  <c r="H51" i="2" s="1"/>
  <c r="H1059" i="3"/>
  <c r="H1058" i="3" s="1"/>
  <c r="F55" i="2" s="1"/>
  <c r="H938" i="3"/>
  <c r="H932" i="3" s="1"/>
  <c r="H931" i="3" s="1"/>
  <c r="F48" i="2" s="1"/>
  <c r="I536" i="3"/>
  <c r="I535" i="3" s="1"/>
  <c r="G38" i="2" s="1"/>
  <c r="J536" i="3"/>
  <c r="J535" i="3" s="1"/>
  <c r="H38" i="2" s="1"/>
  <c r="H536" i="3"/>
  <c r="H535" i="3" s="1"/>
  <c r="F38" i="2" s="1"/>
  <c r="H474" i="3"/>
  <c r="H469" i="3" s="1"/>
  <c r="H353" i="3"/>
  <c r="H350" i="3" s="1"/>
  <c r="H359" i="3"/>
  <c r="H356" i="3" s="1"/>
  <c r="J359" i="3"/>
  <c r="J356" i="3" s="1"/>
  <c r="J353" i="3"/>
  <c r="J350" i="3" s="1"/>
  <c r="I359" i="3"/>
  <c r="I356" i="3" s="1"/>
  <c r="I353" i="3"/>
  <c r="I350" i="3" s="1"/>
  <c r="I385" i="3"/>
  <c r="I384" i="3" s="1"/>
  <c r="I379" i="3" s="1"/>
  <c r="J385" i="3"/>
  <c r="J384" i="3" s="1"/>
  <c r="J379" i="3" s="1"/>
  <c r="H385" i="3"/>
  <c r="H384" i="3" s="1"/>
  <c r="H379" i="3" s="1"/>
  <c r="J371" i="3"/>
  <c r="J363" i="3"/>
  <c r="I371" i="3"/>
  <c r="I363" i="3"/>
  <c r="H363" i="3"/>
  <c r="H371" i="3"/>
  <c r="I331" i="3"/>
  <c r="I330" i="3" s="1"/>
  <c r="I329" i="3" s="1"/>
  <c r="G31" i="2" s="1"/>
  <c r="J331" i="3"/>
  <c r="J330" i="3" s="1"/>
  <c r="J329" i="3" s="1"/>
  <c r="H31" i="2" s="1"/>
  <c r="H331" i="3"/>
  <c r="H330" i="3" s="1"/>
  <c r="H329" i="3" s="1"/>
  <c r="F31" i="2" s="1"/>
  <c r="J300" i="3"/>
  <c r="J299" i="3" s="1"/>
  <c r="J298" i="3" s="1"/>
  <c r="I300" i="3"/>
  <c r="I299" i="3" s="1"/>
  <c r="I298" i="3" s="1"/>
  <c r="H300" i="3"/>
  <c r="H299" i="3" s="1"/>
  <c r="H298" i="3" s="1"/>
  <c r="J306" i="3"/>
  <c r="J305" i="3" s="1"/>
  <c r="I306" i="3"/>
  <c r="I305" i="3" s="1"/>
  <c r="H306" i="3"/>
  <c r="H305" i="3" s="1"/>
  <c r="H251" i="3"/>
  <c r="I287" i="3"/>
  <c r="I286" i="3" s="1"/>
  <c r="I281" i="3" s="1"/>
  <c r="I280" i="3" s="1"/>
  <c r="G28" i="2" s="1"/>
  <c r="J287" i="3"/>
  <c r="J286" i="3" s="1"/>
  <c r="J281" i="3" s="1"/>
  <c r="J280" i="3" s="1"/>
  <c r="H28" i="2" s="1"/>
  <c r="H287" i="3"/>
  <c r="H286" i="3" s="1"/>
  <c r="H281" i="3" s="1"/>
  <c r="H280" i="3" s="1"/>
  <c r="F28" i="2" s="1"/>
  <c r="I265" i="3"/>
  <c r="I264" i="3" s="1"/>
  <c r="G26" i="2" s="1"/>
  <c r="J265" i="3"/>
  <c r="J264" i="3" s="1"/>
  <c r="H26" i="2" s="1"/>
  <c r="H265" i="3"/>
  <c r="H264" i="3" s="1"/>
  <c r="F26" i="2" s="1"/>
  <c r="J251" i="3"/>
  <c r="J244" i="3"/>
  <c r="J240" i="3" s="1"/>
  <c r="I251" i="3"/>
  <c r="I244" i="3"/>
  <c r="I240" i="3" s="1"/>
  <c r="H244" i="3"/>
  <c r="H240" i="3" s="1"/>
  <c r="H206" i="3"/>
  <c r="H190" i="3"/>
  <c r="H189" i="3" s="1"/>
  <c r="I206" i="3"/>
  <c r="J206" i="3"/>
  <c r="I190" i="3"/>
  <c r="I189" i="3" s="1"/>
  <c r="J190" i="3"/>
  <c r="J189" i="3" s="1"/>
  <c r="I175" i="3"/>
  <c r="I174" i="3" s="1"/>
  <c r="I173" i="3" s="1"/>
  <c r="J175" i="3"/>
  <c r="J174" i="3" s="1"/>
  <c r="J173" i="3" s="1"/>
  <c r="H175" i="3"/>
  <c r="H174" i="3" s="1"/>
  <c r="H173" i="3" s="1"/>
  <c r="H13" i="3"/>
  <c r="J156" i="3"/>
  <c r="I156" i="3"/>
  <c r="H156" i="3"/>
  <c r="I130" i="3"/>
  <c r="I129" i="3" s="1"/>
  <c r="I128" i="3" s="1"/>
  <c r="I127" i="3" s="1"/>
  <c r="G18" i="2" s="1"/>
  <c r="J130" i="3"/>
  <c r="J129" i="3" s="1"/>
  <c r="J128" i="3" s="1"/>
  <c r="J127" i="3" s="1"/>
  <c r="H18" i="2" s="1"/>
  <c r="H130" i="3"/>
  <c r="H129" i="3" s="1"/>
  <c r="H128" i="3" s="1"/>
  <c r="H127" i="3" s="1"/>
  <c r="F18" i="2" s="1"/>
  <c r="J114" i="3"/>
  <c r="J113" i="3" s="1"/>
  <c r="I114" i="3"/>
  <c r="I113" i="3" s="1"/>
  <c r="H114" i="3"/>
  <c r="H113" i="3" s="1"/>
  <c r="H88" i="3"/>
  <c r="H87" i="3" s="1"/>
  <c r="H82" i="3" s="1"/>
  <c r="I55" i="3"/>
  <c r="J55" i="3"/>
  <c r="J88" i="3"/>
  <c r="J87" i="3" s="1"/>
  <c r="J82" i="3" s="1"/>
  <c r="J77" i="3"/>
  <c r="J72" i="3"/>
  <c r="I88" i="3"/>
  <c r="I87" i="3" s="1"/>
  <c r="I82" i="3" s="1"/>
  <c r="I77" i="3"/>
  <c r="I72" i="3"/>
  <c r="H72" i="3"/>
  <c r="H55" i="3"/>
  <c r="J35" i="3"/>
  <c r="J30" i="3"/>
  <c r="I35" i="3"/>
  <c r="I30" i="3"/>
  <c r="H35" i="3"/>
  <c r="H30" i="3"/>
  <c r="J13" i="3"/>
  <c r="J12" i="3" s="1"/>
  <c r="J11" i="3" s="1"/>
  <c r="H14" i="2" s="1"/>
  <c r="I13" i="3"/>
  <c r="I12" i="3" s="1"/>
  <c r="I11" i="3" s="1"/>
  <c r="G14" i="2" s="1"/>
  <c r="J1013" i="4"/>
  <c r="J1012" i="4" s="1"/>
  <c r="K1013" i="4"/>
  <c r="K1012" i="4" s="1"/>
  <c r="I1013" i="4"/>
  <c r="I1012" i="4" s="1"/>
  <c r="J1033" i="4"/>
  <c r="J1032" i="4" s="1"/>
  <c r="J1031" i="4" s="1"/>
  <c r="J1030" i="4" s="1"/>
  <c r="K1033" i="4"/>
  <c r="K1032" i="4" s="1"/>
  <c r="K1031" i="4" s="1"/>
  <c r="K1030" i="4" s="1"/>
  <c r="I1033" i="4"/>
  <c r="I1032" i="4" s="1"/>
  <c r="I1031" i="4" s="1"/>
  <c r="I1030" i="4" s="1"/>
  <c r="K875" i="4"/>
  <c r="K874" i="4" s="1"/>
  <c r="K873" i="4" s="1"/>
  <c r="K872" i="4" s="1"/>
  <c r="J875" i="4"/>
  <c r="J874" i="4" s="1"/>
  <c r="J873" i="4" s="1"/>
  <c r="J872" i="4" s="1"/>
  <c r="I875" i="4"/>
  <c r="I874" i="4" s="1"/>
  <c r="I873" i="4" s="1"/>
  <c r="I872" i="4" s="1"/>
  <c r="H924" i="3" l="1"/>
  <c r="I984" i="3"/>
  <c r="J984" i="3"/>
  <c r="H984" i="3"/>
  <c r="I297" i="3"/>
  <c r="I362" i="3"/>
  <c r="J362" i="3"/>
  <c r="J349" i="3"/>
  <c r="I349" i="3"/>
  <c r="H362" i="3"/>
  <c r="H349" i="3"/>
  <c r="H297" i="3"/>
  <c r="J297" i="3"/>
  <c r="H239" i="3"/>
  <c r="I239" i="3"/>
  <c r="J239" i="3"/>
  <c r="H29" i="3"/>
  <c r="H28" i="3" s="1"/>
  <c r="H27" i="3" s="1"/>
  <c r="F15" i="2" s="1"/>
  <c r="I29" i="3"/>
  <c r="I28" i="3" s="1"/>
  <c r="I27" i="3" s="1"/>
  <c r="G15" i="2" s="1"/>
  <c r="J29" i="3"/>
  <c r="J28" i="3" s="1"/>
  <c r="J27" i="3" s="1"/>
  <c r="H15" i="2" s="1"/>
  <c r="K791" i="4"/>
  <c r="J791" i="4"/>
  <c r="I791" i="4"/>
  <c r="G102" i="34" s="1"/>
  <c r="I719" i="4"/>
  <c r="G97" i="34" s="1"/>
  <c r="K719" i="4"/>
  <c r="J719" i="4"/>
  <c r="K648" i="4"/>
  <c r="K647" i="4" s="1"/>
  <c r="K646" i="4" s="1"/>
  <c r="K645" i="4" s="1"/>
  <c r="J648" i="4"/>
  <c r="J647" i="4" s="1"/>
  <c r="J646" i="4" s="1"/>
  <c r="J645" i="4" s="1"/>
  <c r="I648" i="4"/>
  <c r="I647" i="4" s="1"/>
  <c r="I646" i="4" s="1"/>
  <c r="I645" i="4" s="1"/>
  <c r="J675" i="3" l="1"/>
  <c r="J674" i="3" s="1"/>
  <c r="J673" i="3" s="1"/>
  <c r="J672" i="3" s="1"/>
  <c r="J667" i="3" s="1"/>
  <c r="I200" i="5"/>
  <c r="I102" i="34"/>
  <c r="G98" i="34"/>
  <c r="G96" i="34"/>
  <c r="G95" i="34" s="1"/>
  <c r="G90" i="34" s="1"/>
  <c r="J603" i="3"/>
  <c r="J602" i="3" s="1"/>
  <c r="J601" i="3" s="1"/>
  <c r="J597" i="3" s="1"/>
  <c r="J592" i="3" s="1"/>
  <c r="J591" i="3" s="1"/>
  <c r="H39" i="2" s="1"/>
  <c r="I97" i="34"/>
  <c r="I195" i="5"/>
  <c r="G103" i="34"/>
  <c r="G101" i="34"/>
  <c r="G100" i="34" s="1"/>
  <c r="G99" i="34" s="1"/>
  <c r="I603" i="3"/>
  <c r="I602" i="3" s="1"/>
  <c r="I601" i="3" s="1"/>
  <c r="I597" i="3" s="1"/>
  <c r="I592" i="3" s="1"/>
  <c r="I591" i="3" s="1"/>
  <c r="G39" i="2" s="1"/>
  <c r="H195" i="5"/>
  <c r="H97" i="34"/>
  <c r="I675" i="3"/>
  <c r="I674" i="3" s="1"/>
  <c r="I673" i="3" s="1"/>
  <c r="I672" i="3" s="1"/>
  <c r="I667" i="3" s="1"/>
  <c r="H200" i="5"/>
  <c r="H102" i="34"/>
  <c r="H263" i="3"/>
  <c r="F29" i="2"/>
  <c r="J263" i="3"/>
  <c r="H29" i="2"/>
  <c r="H25" i="2" s="1"/>
  <c r="I263" i="3"/>
  <c r="G29" i="2"/>
  <c r="G25" i="2" s="1"/>
  <c r="H675" i="3"/>
  <c r="H674" i="3" s="1"/>
  <c r="H673" i="3" s="1"/>
  <c r="H672" i="3" s="1"/>
  <c r="H667" i="3" s="1"/>
  <c r="G200" i="5"/>
  <c r="H603" i="3"/>
  <c r="H602" i="3" s="1"/>
  <c r="H601" i="3" s="1"/>
  <c r="H597" i="3" s="1"/>
  <c r="H592" i="3" s="1"/>
  <c r="H591" i="3" s="1"/>
  <c r="F39" i="2" s="1"/>
  <c r="G195" i="5"/>
  <c r="H348" i="3"/>
  <c r="H347" i="3" s="1"/>
  <c r="F32" i="2" s="1"/>
  <c r="I348" i="3"/>
  <c r="I347" i="3" s="1"/>
  <c r="G32" i="2" s="1"/>
  <c r="J348" i="3"/>
  <c r="J347" i="3" s="1"/>
  <c r="H32" i="2" s="1"/>
  <c r="K858" i="4"/>
  <c r="K857" i="4" s="1"/>
  <c r="K856" i="4" s="1"/>
  <c r="J858" i="4"/>
  <c r="J857" i="4" s="1"/>
  <c r="J856" i="4" s="1"/>
  <c r="I858" i="4"/>
  <c r="I857" i="4" s="1"/>
  <c r="I856" i="4" s="1"/>
  <c r="K862" i="4"/>
  <c r="K861" i="4" s="1"/>
  <c r="K860" i="4" s="1"/>
  <c r="J862" i="4"/>
  <c r="J861" i="4" s="1"/>
  <c r="J860" i="4" s="1"/>
  <c r="I862" i="4"/>
  <c r="I861" i="4" s="1"/>
  <c r="I860" i="4" s="1"/>
  <c r="H103" i="34" l="1"/>
  <c r="H101" i="34"/>
  <c r="H100" i="34" s="1"/>
  <c r="H99" i="34" s="1"/>
  <c r="I196" i="5"/>
  <c r="I194" i="5"/>
  <c r="I193" i="5" s="1"/>
  <c r="I188" i="5" s="1"/>
  <c r="I103" i="34"/>
  <c r="I101" i="34"/>
  <c r="I100" i="34" s="1"/>
  <c r="I99" i="34" s="1"/>
  <c r="I199" i="5"/>
  <c r="I198" i="5" s="1"/>
  <c r="I197" i="5" s="1"/>
  <c r="I201" i="5"/>
  <c r="H196" i="5"/>
  <c r="H194" i="5"/>
  <c r="H193" i="5" s="1"/>
  <c r="H188" i="5" s="1"/>
  <c r="H201" i="5"/>
  <c r="H199" i="5"/>
  <c r="H198" i="5" s="1"/>
  <c r="H197" i="5" s="1"/>
  <c r="I98" i="34"/>
  <c r="I96" i="34"/>
  <c r="I95" i="34" s="1"/>
  <c r="I90" i="34" s="1"/>
  <c r="I84" i="34" s="1"/>
  <c r="I83" i="34" s="1"/>
  <c r="I65" i="34" s="1"/>
  <c r="H98" i="34"/>
  <c r="H96" i="34"/>
  <c r="H95" i="34" s="1"/>
  <c r="H90" i="34" s="1"/>
  <c r="G84" i="34"/>
  <c r="G83" i="34" s="1"/>
  <c r="G65" i="34" s="1"/>
  <c r="G196" i="5"/>
  <c r="G194" i="5"/>
  <c r="G193" i="5" s="1"/>
  <c r="G188" i="5" s="1"/>
  <c r="G201" i="5"/>
  <c r="G199" i="5"/>
  <c r="G198" i="5" s="1"/>
  <c r="G197" i="5" s="1"/>
  <c r="K855" i="4"/>
  <c r="I855" i="4"/>
  <c r="J855" i="4"/>
  <c r="K394" i="4"/>
  <c r="J394" i="4"/>
  <c r="I394" i="4"/>
  <c r="K362" i="4"/>
  <c r="J362" i="4"/>
  <c r="I362" i="4"/>
  <c r="G258" i="34" s="1"/>
  <c r="H84" i="34" l="1"/>
  <c r="H83" i="34" s="1"/>
  <c r="H65" i="34" s="1"/>
  <c r="I182" i="5"/>
  <c r="I181" i="5" s="1"/>
  <c r="I163" i="5" s="1"/>
  <c r="J709" i="3"/>
  <c r="J708" i="3" s="1"/>
  <c r="J707" i="3" s="1"/>
  <c r="J706" i="3" s="1"/>
  <c r="J684" i="3" s="1"/>
  <c r="J666" i="3" s="1"/>
  <c r="H40" i="2" s="1"/>
  <c r="I258" i="34"/>
  <c r="I536" i="5"/>
  <c r="G259" i="34"/>
  <c r="G257" i="34"/>
  <c r="G256" i="34" s="1"/>
  <c r="G255" i="34" s="1"/>
  <c r="G254" i="34" s="1"/>
  <c r="G253" i="34" s="1"/>
  <c r="G218" i="34" s="1"/>
  <c r="H182" i="5"/>
  <c r="H181" i="5" s="1"/>
  <c r="H163" i="5" s="1"/>
  <c r="I709" i="3"/>
  <c r="I708" i="3" s="1"/>
  <c r="I707" i="3" s="1"/>
  <c r="I706" i="3" s="1"/>
  <c r="I684" i="3" s="1"/>
  <c r="I666" i="3" s="1"/>
  <c r="G40" i="2" s="1"/>
  <c r="H258" i="34"/>
  <c r="H536" i="5"/>
  <c r="G182" i="5"/>
  <c r="G181" i="5" s="1"/>
  <c r="G163" i="5" s="1"/>
  <c r="H709" i="3"/>
  <c r="H708" i="3" s="1"/>
  <c r="H707" i="3" s="1"/>
  <c r="H706" i="3" s="1"/>
  <c r="H684" i="3" s="1"/>
  <c r="H666" i="3" s="1"/>
  <c r="F40" i="2" s="1"/>
  <c r="G536" i="5"/>
  <c r="J313" i="4"/>
  <c r="J312" i="4" s="1"/>
  <c r="J311" i="4" s="1"/>
  <c r="J310" i="4" s="1"/>
  <c r="K313" i="4"/>
  <c r="K312" i="4" s="1"/>
  <c r="K311" i="4" s="1"/>
  <c r="K310" i="4" s="1"/>
  <c r="I313" i="4"/>
  <c r="I312" i="4" s="1"/>
  <c r="I311" i="4" s="1"/>
  <c r="I310" i="4" s="1"/>
  <c r="H535" i="5" l="1"/>
  <c r="H534" i="5" s="1"/>
  <c r="H533" i="5" s="1"/>
  <c r="H532" i="5" s="1"/>
  <c r="H531" i="5" s="1"/>
  <c r="H537" i="5"/>
  <c r="I537" i="5"/>
  <c r="I535" i="5"/>
  <c r="I534" i="5" s="1"/>
  <c r="I533" i="5" s="1"/>
  <c r="I532" i="5" s="1"/>
  <c r="I531" i="5" s="1"/>
  <c r="H259" i="34"/>
  <c r="H257" i="34"/>
  <c r="H256" i="34" s="1"/>
  <c r="H255" i="34" s="1"/>
  <c r="H254" i="34" s="1"/>
  <c r="H253" i="34" s="1"/>
  <c r="H218" i="34" s="1"/>
  <c r="I259" i="34"/>
  <c r="I257" i="34"/>
  <c r="I256" i="34" s="1"/>
  <c r="I255" i="34" s="1"/>
  <c r="I254" i="34" s="1"/>
  <c r="I253" i="34" s="1"/>
  <c r="I218" i="34" s="1"/>
  <c r="G537" i="5"/>
  <c r="G535" i="5"/>
  <c r="G534" i="5" s="1"/>
  <c r="G533" i="5" s="1"/>
  <c r="G532" i="5" s="1"/>
  <c r="G531" i="5" s="1"/>
  <c r="I442" i="4"/>
  <c r="J442" i="4"/>
  <c r="K442" i="4"/>
  <c r="J440" i="4"/>
  <c r="K440" i="4"/>
  <c r="I440" i="4"/>
  <c r="K437" i="4"/>
  <c r="K436" i="4" s="1"/>
  <c r="J437" i="4"/>
  <c r="J436" i="4" s="1"/>
  <c r="I437" i="4"/>
  <c r="I436" i="4" s="1"/>
  <c r="K439" i="4" l="1"/>
  <c r="K435" i="4" s="1"/>
  <c r="I439" i="4"/>
  <c r="I435" i="4" s="1"/>
  <c r="J439" i="4"/>
  <c r="J435" i="4" s="1"/>
  <c r="I94" i="4"/>
  <c r="H79" i="3" s="1"/>
  <c r="H78" i="3" s="1"/>
  <c r="H77" i="3" s="1"/>
  <c r="K84" i="4"/>
  <c r="J84" i="4"/>
  <c r="I84" i="4"/>
  <c r="H69" i="3" s="1"/>
  <c r="H68" i="3" s="1"/>
  <c r="H67" i="3" s="1"/>
  <c r="J73" i="4"/>
  <c r="K73" i="4"/>
  <c r="I73" i="4"/>
  <c r="K1253" i="4"/>
  <c r="K1252" i="4" s="1"/>
  <c r="J1253" i="4"/>
  <c r="J1252" i="4" s="1"/>
  <c r="K1250" i="4"/>
  <c r="J1250" i="4"/>
  <c r="K1248" i="4"/>
  <c r="J1248" i="4"/>
  <c r="K1245" i="4"/>
  <c r="J1245" i="4"/>
  <c r="K1243" i="4"/>
  <c r="J1243" i="4"/>
  <c r="K1235" i="4"/>
  <c r="K1234" i="4" s="1"/>
  <c r="K1233" i="4" s="1"/>
  <c r="K1232" i="4" s="1"/>
  <c r="K1231" i="4" s="1"/>
  <c r="K1230" i="4" s="1"/>
  <c r="J1235" i="4"/>
  <c r="J1234" i="4" s="1"/>
  <c r="J1233" i="4" s="1"/>
  <c r="J1232" i="4" s="1"/>
  <c r="J1231" i="4" s="1"/>
  <c r="J1230" i="4" s="1"/>
  <c r="K1220" i="4"/>
  <c r="K1219" i="4" s="1"/>
  <c r="K1218" i="4" s="1"/>
  <c r="K1217" i="4" s="1"/>
  <c r="J1220" i="4"/>
  <c r="J1219" i="4" s="1"/>
  <c r="J1218" i="4" s="1"/>
  <c r="J1217" i="4" s="1"/>
  <c r="K1213" i="4"/>
  <c r="K1212" i="4" s="1"/>
  <c r="K1211" i="4" s="1"/>
  <c r="K1210" i="4" s="1"/>
  <c r="J1213" i="4"/>
  <c r="J1212" i="4" s="1"/>
  <c r="J1211" i="4" s="1"/>
  <c r="J1210" i="4" s="1"/>
  <c r="K1208" i="4"/>
  <c r="J1208" i="4"/>
  <c r="K1206" i="4"/>
  <c r="J1206" i="4"/>
  <c r="K1204" i="4"/>
  <c r="J1204" i="4"/>
  <c r="K1200" i="4"/>
  <c r="J1200" i="4"/>
  <c r="K1195" i="4"/>
  <c r="K1190" i="4" s="1"/>
  <c r="J1195" i="4"/>
  <c r="J1190" i="4" s="1"/>
  <c r="K1193" i="4"/>
  <c r="J1193" i="4"/>
  <c r="K1191" i="4"/>
  <c r="J1191" i="4"/>
  <c r="K1188" i="4"/>
  <c r="K1187" i="4" s="1"/>
  <c r="J1188" i="4"/>
  <c r="J1187" i="4" s="1"/>
  <c r="K1228" i="4"/>
  <c r="J1228" i="4"/>
  <c r="K1227" i="4"/>
  <c r="J1227" i="4"/>
  <c r="K1183" i="4"/>
  <c r="K1182" i="4" s="1"/>
  <c r="J1183" i="4"/>
  <c r="J1182" i="4" s="1"/>
  <c r="K1180" i="4"/>
  <c r="K1179" i="4" s="1"/>
  <c r="J1180" i="4"/>
  <c r="J1179" i="4" s="1"/>
  <c r="K1177" i="4"/>
  <c r="J1177" i="4"/>
  <c r="K1175" i="4"/>
  <c r="J1175" i="4"/>
  <c r="K1173" i="4"/>
  <c r="J1173" i="4"/>
  <c r="K1167" i="4"/>
  <c r="K1166" i="4" s="1"/>
  <c r="J1167" i="4"/>
  <c r="J1166" i="4" s="1"/>
  <c r="K1164" i="4"/>
  <c r="K1163" i="4" s="1"/>
  <c r="J1164" i="4"/>
  <c r="J1163" i="4" s="1"/>
  <c r="K1160" i="4"/>
  <c r="K1159" i="4" s="1"/>
  <c r="K1158" i="4" s="1"/>
  <c r="J1160" i="4"/>
  <c r="J1159" i="4" s="1"/>
  <c r="J1158" i="4" s="1"/>
  <c r="K1155" i="4"/>
  <c r="K1154" i="4" s="1"/>
  <c r="K1153" i="4" s="1"/>
  <c r="J1155" i="4"/>
  <c r="J1154" i="4" s="1"/>
  <c r="J1153" i="4" s="1"/>
  <c r="K1151" i="4"/>
  <c r="K1150" i="4" s="1"/>
  <c r="K1149" i="4" s="1"/>
  <c r="J1151" i="4"/>
  <c r="J1150" i="4" s="1"/>
  <c r="J1149" i="4" s="1"/>
  <c r="K1147" i="4"/>
  <c r="K1146" i="4" s="1"/>
  <c r="K1145" i="4" s="1"/>
  <c r="J1147" i="4"/>
  <c r="J1146" i="4" s="1"/>
  <c r="J1145" i="4" s="1"/>
  <c r="K1143" i="4"/>
  <c r="K1142" i="4" s="1"/>
  <c r="K1141" i="4" s="1"/>
  <c r="J1143" i="4"/>
  <c r="J1142" i="4" s="1"/>
  <c r="J1141" i="4" s="1"/>
  <c r="K1139" i="4"/>
  <c r="K1138" i="4" s="1"/>
  <c r="J1139" i="4"/>
  <c r="J1138" i="4" s="1"/>
  <c r="K1136" i="4"/>
  <c r="K1135" i="4" s="1"/>
  <c r="J1136" i="4"/>
  <c r="J1135" i="4" s="1"/>
  <c r="K1131" i="4"/>
  <c r="J1131" i="4"/>
  <c r="K1128" i="4"/>
  <c r="K1127" i="4" s="1"/>
  <c r="J1128" i="4"/>
  <c r="J1127" i="4" s="1"/>
  <c r="K1125" i="4"/>
  <c r="K1124" i="4" s="1"/>
  <c r="J1125" i="4"/>
  <c r="J1124" i="4" s="1"/>
  <c r="K1123" i="4"/>
  <c r="I647" i="5" s="1"/>
  <c r="J1123" i="4"/>
  <c r="H647" i="5" s="1"/>
  <c r="K1119" i="4"/>
  <c r="J1119" i="4"/>
  <c r="K1116" i="4"/>
  <c r="K1115" i="4" s="1"/>
  <c r="J1116" i="4"/>
  <c r="J1115" i="4" s="1"/>
  <c r="K1111" i="4"/>
  <c r="K1110" i="4" s="1"/>
  <c r="K1109" i="4" s="1"/>
  <c r="K1108" i="4" s="1"/>
  <c r="J1111" i="4"/>
  <c r="J1110" i="4" s="1"/>
  <c r="J1109" i="4" s="1"/>
  <c r="J1108" i="4" s="1"/>
  <c r="K1105" i="4"/>
  <c r="K1104" i="4" s="1"/>
  <c r="K1103" i="4" s="1"/>
  <c r="K1102" i="4" s="1"/>
  <c r="J1105" i="4"/>
  <c r="J1104" i="4" s="1"/>
  <c r="J1103" i="4" s="1"/>
  <c r="J1102" i="4" s="1"/>
  <c r="K1100" i="4"/>
  <c r="J1100" i="4"/>
  <c r="J1099" i="4" s="1"/>
  <c r="K1096" i="4"/>
  <c r="K1095" i="4" s="1"/>
  <c r="K1094" i="4" s="1"/>
  <c r="J1096" i="4"/>
  <c r="J1095" i="4" s="1"/>
  <c r="J1094" i="4" s="1"/>
  <c r="K1092" i="4"/>
  <c r="K1091" i="4" s="1"/>
  <c r="K1090" i="4" s="1"/>
  <c r="J1092" i="4"/>
  <c r="J1091" i="4" s="1"/>
  <c r="J1090" i="4" s="1"/>
  <c r="K1088" i="4"/>
  <c r="K1087" i="4" s="1"/>
  <c r="K1086" i="4" s="1"/>
  <c r="J1088" i="4"/>
  <c r="J1087" i="4" s="1"/>
  <c r="J1086" i="4" s="1"/>
  <c r="K1084" i="4"/>
  <c r="K1083" i="4" s="1"/>
  <c r="K1082" i="4" s="1"/>
  <c r="J1084" i="4"/>
  <c r="J1083" i="4" s="1"/>
  <c r="J1082" i="4" s="1"/>
  <c r="K1080" i="4"/>
  <c r="K1079" i="4" s="1"/>
  <c r="K1078" i="4" s="1"/>
  <c r="J1080" i="4"/>
  <c r="J1079" i="4" s="1"/>
  <c r="J1078" i="4" s="1"/>
  <c r="K1076" i="4"/>
  <c r="J1076" i="4"/>
  <c r="K1074" i="4"/>
  <c r="J1074" i="4"/>
  <c r="K1070" i="4"/>
  <c r="K1069" i="4" s="1"/>
  <c r="K1068" i="4" s="1"/>
  <c r="J1070" i="4"/>
  <c r="J1069" i="4" s="1"/>
  <c r="J1068" i="4" s="1"/>
  <c r="K1065" i="4"/>
  <c r="K1064" i="4" s="1"/>
  <c r="J1065" i="4"/>
  <c r="J1064" i="4" s="1"/>
  <c r="K1062" i="4"/>
  <c r="J1062" i="4"/>
  <c r="K1060" i="4"/>
  <c r="J1060" i="4"/>
  <c r="K1057" i="4"/>
  <c r="K1056" i="4" s="1"/>
  <c r="J1057" i="4"/>
  <c r="J1056" i="4" s="1"/>
  <c r="K1054" i="4"/>
  <c r="J1054" i="4"/>
  <c r="K1052" i="4"/>
  <c r="J1052" i="4"/>
  <c r="K1047" i="4"/>
  <c r="J1047" i="4"/>
  <c r="K1045" i="4"/>
  <c r="J1045" i="4"/>
  <c r="K1041" i="4"/>
  <c r="J1041" i="4"/>
  <c r="K1039" i="4"/>
  <c r="J1039" i="4"/>
  <c r="K1028" i="4"/>
  <c r="K1027" i="4" s="1"/>
  <c r="J1028" i="4"/>
  <c r="J1027" i="4" s="1"/>
  <c r="K1025" i="4"/>
  <c r="K1024" i="4" s="1"/>
  <c r="J1025" i="4"/>
  <c r="J1024" i="4" s="1"/>
  <c r="K1022" i="4"/>
  <c r="J1022" i="4"/>
  <c r="K1020" i="4"/>
  <c r="J1020" i="4"/>
  <c r="K1010" i="4"/>
  <c r="J1010" i="4"/>
  <c r="K1008" i="4"/>
  <c r="J1008" i="4"/>
  <c r="K1006" i="4"/>
  <c r="J1006" i="4"/>
  <c r="K1002" i="4"/>
  <c r="K1001" i="4" s="1"/>
  <c r="K1000" i="4" s="1"/>
  <c r="J1002" i="4"/>
  <c r="J1001" i="4" s="1"/>
  <c r="J1000" i="4" s="1"/>
  <c r="K996" i="4"/>
  <c r="K995" i="4" s="1"/>
  <c r="K994" i="4" s="1"/>
  <c r="K993" i="4" s="1"/>
  <c r="K992" i="4" s="1"/>
  <c r="J996" i="4"/>
  <c r="J995" i="4" s="1"/>
  <c r="J994" i="4" s="1"/>
  <c r="J993" i="4" s="1"/>
  <c r="J992" i="4" s="1"/>
  <c r="K989" i="4"/>
  <c r="K988" i="4" s="1"/>
  <c r="K987" i="4" s="1"/>
  <c r="K986" i="4" s="1"/>
  <c r="K985" i="4" s="1"/>
  <c r="J989" i="4"/>
  <c r="J988" i="4" s="1"/>
  <c r="J987" i="4" s="1"/>
  <c r="J986" i="4" s="1"/>
  <c r="J985" i="4" s="1"/>
  <c r="K978" i="4"/>
  <c r="J153" i="3" s="1"/>
  <c r="J152" i="3" s="1"/>
  <c r="J147" i="3" s="1"/>
  <c r="J143" i="3" s="1"/>
  <c r="J978" i="4"/>
  <c r="I153" i="3" s="1"/>
  <c r="I152" i="3" s="1"/>
  <c r="K975" i="4"/>
  <c r="J975" i="4"/>
  <c r="K973" i="4"/>
  <c r="J973" i="4"/>
  <c r="K970" i="4"/>
  <c r="K969" i="4" s="1"/>
  <c r="J970" i="4"/>
  <c r="J969" i="4" s="1"/>
  <c r="K962" i="4"/>
  <c r="J962" i="4"/>
  <c r="K960" i="4"/>
  <c r="J960" i="4"/>
  <c r="K955" i="4"/>
  <c r="J955" i="4"/>
  <c r="K953" i="4"/>
  <c r="J953" i="4"/>
  <c r="K951" i="4"/>
  <c r="J951" i="4"/>
  <c r="K948" i="4"/>
  <c r="K947" i="4" s="1"/>
  <c r="J948" i="4"/>
  <c r="J947" i="4" s="1"/>
  <c r="K943" i="4"/>
  <c r="K942" i="4" s="1"/>
  <c r="J943" i="4"/>
  <c r="J942" i="4" s="1"/>
  <c r="K931" i="4"/>
  <c r="J931" i="4"/>
  <c r="K929" i="4"/>
  <c r="J929" i="4"/>
  <c r="K923" i="4"/>
  <c r="K922" i="4" s="1"/>
  <c r="K921" i="4" s="1"/>
  <c r="K920" i="4" s="1"/>
  <c r="J923" i="4"/>
  <c r="J922" i="4" s="1"/>
  <c r="J921" i="4" s="1"/>
  <c r="J920" i="4" s="1"/>
  <c r="K914" i="4"/>
  <c r="K913" i="4" s="1"/>
  <c r="K912" i="4" s="1"/>
  <c r="J914" i="4"/>
  <c r="J913" i="4" s="1"/>
  <c r="J912" i="4" s="1"/>
  <c r="K910" i="4"/>
  <c r="K909" i="4" s="1"/>
  <c r="K908" i="4" s="1"/>
  <c r="J910" i="4"/>
  <c r="J909" i="4" s="1"/>
  <c r="J908" i="4" s="1"/>
  <c r="K906" i="4"/>
  <c r="K905" i="4" s="1"/>
  <c r="K904" i="4" s="1"/>
  <c r="J906" i="4"/>
  <c r="J905" i="4" s="1"/>
  <c r="J904" i="4" s="1"/>
  <c r="K902" i="4"/>
  <c r="K901" i="4" s="1"/>
  <c r="J902" i="4"/>
  <c r="J901" i="4" s="1"/>
  <c r="K899" i="4"/>
  <c r="K898" i="4" s="1"/>
  <c r="J899" i="4"/>
  <c r="J898" i="4" s="1"/>
  <c r="K895" i="4"/>
  <c r="J895" i="4"/>
  <c r="K894" i="4"/>
  <c r="J894" i="4"/>
  <c r="K892" i="4"/>
  <c r="K891" i="4" s="1"/>
  <c r="J892" i="4"/>
  <c r="J891" i="4" s="1"/>
  <c r="K889" i="4"/>
  <c r="K888" i="4" s="1"/>
  <c r="J889" i="4"/>
  <c r="J888" i="4" s="1"/>
  <c r="K886" i="4"/>
  <c r="K885" i="4" s="1"/>
  <c r="J886" i="4"/>
  <c r="J885" i="4" s="1"/>
  <c r="K882" i="4"/>
  <c r="K881" i="4" s="1"/>
  <c r="K880" i="4" s="1"/>
  <c r="J882" i="4"/>
  <c r="J881" i="4" s="1"/>
  <c r="J880" i="4" s="1"/>
  <c r="K870" i="4"/>
  <c r="K869" i="4" s="1"/>
  <c r="K868" i="4" s="1"/>
  <c r="K867" i="4" s="1"/>
  <c r="J870" i="4"/>
  <c r="J869" i="4" s="1"/>
  <c r="J868" i="4" s="1"/>
  <c r="J867" i="4" s="1"/>
  <c r="K853" i="4"/>
  <c r="K852" i="4" s="1"/>
  <c r="J853" i="4"/>
  <c r="J852" i="4" s="1"/>
  <c r="K849" i="4"/>
  <c r="J849" i="4"/>
  <c r="K847" i="4"/>
  <c r="J847" i="4"/>
  <c r="K845" i="4"/>
  <c r="J845" i="4"/>
  <c r="K842" i="4"/>
  <c r="K841" i="4" s="1"/>
  <c r="J842" i="4"/>
  <c r="J841" i="4" s="1"/>
  <c r="K837" i="4"/>
  <c r="K836" i="4" s="1"/>
  <c r="J837" i="4"/>
  <c r="J836" i="4" s="1"/>
  <c r="K834" i="4"/>
  <c r="K833" i="4" s="1"/>
  <c r="K832" i="4" s="1"/>
  <c r="K831" i="4" s="1"/>
  <c r="J758" i="3" s="1"/>
  <c r="J757" i="3" s="1"/>
  <c r="J754" i="3" s="1"/>
  <c r="J748" i="3" s="1"/>
  <c r="J747" i="3" s="1"/>
  <c r="J746" i="3" s="1"/>
  <c r="H42" i="2" s="1"/>
  <c r="J834" i="4"/>
  <c r="J833" i="4" s="1"/>
  <c r="J832" i="4" s="1"/>
  <c r="J831" i="4" s="1"/>
  <c r="I758" i="3" s="1"/>
  <c r="I757" i="3" s="1"/>
  <c r="I754" i="3" s="1"/>
  <c r="I748" i="3" s="1"/>
  <c r="I747" i="3" s="1"/>
  <c r="I746" i="3" s="1"/>
  <c r="G42" i="2" s="1"/>
  <c r="K830" i="4"/>
  <c r="J830" i="4"/>
  <c r="K828" i="4"/>
  <c r="J828" i="4"/>
  <c r="K825" i="4"/>
  <c r="J825" i="4"/>
  <c r="K823" i="4"/>
  <c r="J823" i="4"/>
  <c r="K807" i="4"/>
  <c r="K806" i="4" s="1"/>
  <c r="J807" i="4"/>
  <c r="J806" i="4" s="1"/>
  <c r="K798" i="4"/>
  <c r="K797" i="4" s="1"/>
  <c r="K796" i="4" s="1"/>
  <c r="J798" i="4"/>
  <c r="J797" i="4" s="1"/>
  <c r="J796" i="4" s="1"/>
  <c r="K794" i="4"/>
  <c r="K793" i="4" s="1"/>
  <c r="K792" i="4" s="1"/>
  <c r="J794" i="4"/>
  <c r="J793" i="4" s="1"/>
  <c r="J792" i="4" s="1"/>
  <c r="K790" i="4"/>
  <c r="K789" i="4" s="1"/>
  <c r="K788" i="4" s="1"/>
  <c r="J790" i="4"/>
  <c r="J789" i="4" s="1"/>
  <c r="J788" i="4" s="1"/>
  <c r="K786" i="4"/>
  <c r="K785" i="4" s="1"/>
  <c r="K784" i="4" s="1"/>
  <c r="J786" i="4"/>
  <c r="J785" i="4" s="1"/>
  <c r="J784" i="4" s="1"/>
  <c r="K780" i="4"/>
  <c r="K779" i="4" s="1"/>
  <c r="K778" i="4" s="1"/>
  <c r="K777" i="4" s="1"/>
  <c r="J780" i="4"/>
  <c r="J779" i="4" s="1"/>
  <c r="J778" i="4" s="1"/>
  <c r="J777" i="4" s="1"/>
  <c r="K775" i="4"/>
  <c r="K774" i="4" s="1"/>
  <c r="K773" i="4" s="1"/>
  <c r="K772" i="4" s="1"/>
  <c r="J775" i="4"/>
  <c r="J774" i="4" s="1"/>
  <c r="J773" i="4" s="1"/>
  <c r="J772" i="4" s="1"/>
  <c r="K770" i="4"/>
  <c r="K769" i="4" s="1"/>
  <c r="K768" i="4" s="1"/>
  <c r="J770" i="4"/>
  <c r="J769" i="4" s="1"/>
  <c r="J768" i="4" s="1"/>
  <c r="K766" i="4"/>
  <c r="K765" i="4" s="1"/>
  <c r="K764" i="4" s="1"/>
  <c r="J766" i="4"/>
  <c r="J765" i="4" s="1"/>
  <c r="J764" i="4" s="1"/>
  <c r="K762" i="4"/>
  <c r="K761" i="4" s="1"/>
  <c r="K760" i="4" s="1"/>
  <c r="J762" i="4"/>
  <c r="J761" i="4" s="1"/>
  <c r="J760" i="4" s="1"/>
  <c r="K758" i="4"/>
  <c r="K757" i="4" s="1"/>
  <c r="K756" i="4" s="1"/>
  <c r="J758" i="4"/>
  <c r="J757" i="4" s="1"/>
  <c r="J756" i="4" s="1"/>
  <c r="K754" i="4"/>
  <c r="K753" i="4" s="1"/>
  <c r="K752" i="4" s="1"/>
  <c r="J754" i="4"/>
  <c r="J753" i="4" s="1"/>
  <c r="J752" i="4" s="1"/>
  <c r="K750" i="4"/>
  <c r="K749" i="4" s="1"/>
  <c r="K748" i="4" s="1"/>
  <c r="J750" i="4"/>
  <c r="J749" i="4" s="1"/>
  <c r="J748" i="4" s="1"/>
  <c r="K746" i="4"/>
  <c r="K745" i="4" s="1"/>
  <c r="K744" i="4" s="1"/>
  <c r="J746" i="4"/>
  <c r="J745" i="4" s="1"/>
  <c r="J744" i="4" s="1"/>
  <c r="K742" i="4"/>
  <c r="K741" i="4" s="1"/>
  <c r="K740" i="4" s="1"/>
  <c r="J742" i="4"/>
  <c r="J741" i="4" s="1"/>
  <c r="J740" i="4" s="1"/>
  <c r="K738" i="4"/>
  <c r="K737" i="4" s="1"/>
  <c r="J738" i="4"/>
  <c r="J737" i="4" s="1"/>
  <c r="K735" i="4"/>
  <c r="K734" i="4" s="1"/>
  <c r="J735" i="4"/>
  <c r="J734" i="4" s="1"/>
  <c r="K731" i="4"/>
  <c r="K730" i="4" s="1"/>
  <c r="J731" i="4"/>
  <c r="J730" i="4" s="1"/>
  <c r="K728" i="4"/>
  <c r="K727" i="4" s="1"/>
  <c r="J728" i="4"/>
  <c r="J727" i="4" s="1"/>
  <c r="K725" i="4"/>
  <c r="K724" i="4" s="1"/>
  <c r="J725" i="4"/>
  <c r="J724" i="4" s="1"/>
  <c r="K722" i="4"/>
  <c r="K721" i="4" s="1"/>
  <c r="J722" i="4"/>
  <c r="J721" i="4" s="1"/>
  <c r="K718" i="4"/>
  <c r="K717" i="4" s="1"/>
  <c r="J718" i="4"/>
  <c r="J717" i="4" s="1"/>
  <c r="K715" i="4"/>
  <c r="K714" i="4" s="1"/>
  <c r="J715" i="4"/>
  <c r="J714" i="4" s="1"/>
  <c r="K711" i="4"/>
  <c r="K710" i="4" s="1"/>
  <c r="K709" i="4" s="1"/>
  <c r="J711" i="4"/>
  <c r="J710" i="4" s="1"/>
  <c r="J709" i="4" s="1"/>
  <c r="K705" i="4"/>
  <c r="K704" i="4" s="1"/>
  <c r="K702" i="4" s="1"/>
  <c r="J705" i="4"/>
  <c r="J704" i="4" s="1"/>
  <c r="K700" i="4"/>
  <c r="K699" i="4" s="1"/>
  <c r="K698" i="4" s="1"/>
  <c r="K697" i="4" s="1"/>
  <c r="J700" i="4"/>
  <c r="J699" i="4" s="1"/>
  <c r="J698" i="4" s="1"/>
  <c r="J697" i="4" s="1"/>
  <c r="K695" i="4"/>
  <c r="K694" i="4" s="1"/>
  <c r="K693" i="4" s="1"/>
  <c r="J695" i="4"/>
  <c r="J694" i="4" s="1"/>
  <c r="J693" i="4" s="1"/>
  <c r="K691" i="4"/>
  <c r="K690" i="4" s="1"/>
  <c r="K689" i="4" s="1"/>
  <c r="J691" i="4"/>
  <c r="J690" i="4" s="1"/>
  <c r="J689" i="4" s="1"/>
  <c r="K687" i="4"/>
  <c r="K686" i="4" s="1"/>
  <c r="K685" i="4" s="1"/>
  <c r="J687" i="4"/>
  <c r="J686" i="4" s="1"/>
  <c r="J685" i="4" s="1"/>
  <c r="K683" i="4"/>
  <c r="K682" i="4" s="1"/>
  <c r="K681" i="4" s="1"/>
  <c r="J683" i="4"/>
  <c r="J682" i="4" s="1"/>
  <c r="J681" i="4" s="1"/>
  <c r="K679" i="4"/>
  <c r="K678" i="4" s="1"/>
  <c r="J679" i="4"/>
  <c r="J678" i="4" s="1"/>
  <c r="K676" i="4"/>
  <c r="K675" i="4" s="1"/>
  <c r="J676" i="4"/>
  <c r="J675" i="4" s="1"/>
  <c r="K673" i="4"/>
  <c r="K672" i="4" s="1"/>
  <c r="J673" i="4"/>
  <c r="J672" i="4" s="1"/>
  <c r="K669" i="4"/>
  <c r="K668" i="4" s="1"/>
  <c r="J669" i="4"/>
  <c r="J668" i="4" s="1"/>
  <c r="K666" i="4"/>
  <c r="K665" i="4" s="1"/>
  <c r="J666" i="4"/>
  <c r="J665" i="4" s="1"/>
  <c r="K663" i="4"/>
  <c r="K662" i="4" s="1"/>
  <c r="J663" i="4"/>
  <c r="J662" i="4" s="1"/>
  <c r="K659" i="4"/>
  <c r="K658" i="4" s="1"/>
  <c r="K657" i="4" s="1"/>
  <c r="J659" i="4"/>
  <c r="J658" i="4" s="1"/>
  <c r="J657" i="4" s="1"/>
  <c r="K655" i="4"/>
  <c r="K654" i="4" s="1"/>
  <c r="K653" i="4" s="1"/>
  <c r="J655" i="4"/>
  <c r="J654" i="4" s="1"/>
  <c r="J653" i="4" s="1"/>
  <c r="K643" i="4"/>
  <c r="K642" i="4" s="1"/>
  <c r="K641" i="4" s="1"/>
  <c r="K640" i="4" s="1"/>
  <c r="J643" i="4"/>
  <c r="J642" i="4" s="1"/>
  <c r="J641" i="4" s="1"/>
  <c r="J640" i="4" s="1"/>
  <c r="K635" i="4"/>
  <c r="K634" i="4" s="1"/>
  <c r="J635" i="4"/>
  <c r="J634" i="4" s="1"/>
  <c r="K632" i="4"/>
  <c r="K631" i="4" s="1"/>
  <c r="J632" i="4"/>
  <c r="J631" i="4" s="1"/>
  <c r="K617" i="4"/>
  <c r="J617" i="4"/>
  <c r="K615" i="4"/>
  <c r="J615" i="4"/>
  <c r="K609" i="4"/>
  <c r="K608" i="4" s="1"/>
  <c r="J609" i="4"/>
  <c r="J608" i="4" s="1"/>
  <c r="K606" i="4"/>
  <c r="J606" i="4"/>
  <c r="K604" i="4"/>
  <c r="J604" i="4"/>
  <c r="K602" i="4"/>
  <c r="J602" i="4"/>
  <c r="K594" i="4"/>
  <c r="K593" i="4" s="1"/>
  <c r="J594" i="4"/>
  <c r="J593" i="4" s="1"/>
  <c r="K591" i="4"/>
  <c r="J591" i="4"/>
  <c r="K588" i="4"/>
  <c r="J588" i="4"/>
  <c r="K586" i="4"/>
  <c r="J586" i="4"/>
  <c r="K584" i="4"/>
  <c r="J584" i="4"/>
  <c r="K576" i="4"/>
  <c r="K575" i="4" s="1"/>
  <c r="J576" i="4"/>
  <c r="J575" i="4" s="1"/>
  <c r="K571" i="4"/>
  <c r="K570" i="4" s="1"/>
  <c r="K569" i="4" s="1"/>
  <c r="J571" i="4"/>
  <c r="J570" i="4" s="1"/>
  <c r="J569" i="4" s="1"/>
  <c r="K567" i="4"/>
  <c r="J567" i="4"/>
  <c r="K565" i="4"/>
  <c r="J565" i="4"/>
  <c r="K563" i="4"/>
  <c r="J563" i="4"/>
  <c r="K556" i="4"/>
  <c r="K555" i="4" s="1"/>
  <c r="K554" i="4" s="1"/>
  <c r="J556" i="4"/>
  <c r="J555" i="4" s="1"/>
  <c r="J554" i="4" s="1"/>
  <c r="K552" i="4"/>
  <c r="J552" i="4"/>
  <c r="K550" i="4"/>
  <c r="J550" i="4"/>
  <c r="K549" i="4"/>
  <c r="K548" i="4" s="1"/>
  <c r="J549" i="4"/>
  <c r="J548" i="4" s="1"/>
  <c r="K546" i="4"/>
  <c r="K543" i="4" s="1"/>
  <c r="K542" i="4" s="1"/>
  <c r="J546" i="4"/>
  <c r="J543" i="4" s="1"/>
  <c r="J542" i="4" s="1"/>
  <c r="K544" i="4"/>
  <c r="J544" i="4"/>
  <c r="K539" i="4"/>
  <c r="K538" i="4" s="1"/>
  <c r="K537" i="4" s="1"/>
  <c r="K536" i="4" s="1"/>
  <c r="J539" i="4"/>
  <c r="J538" i="4" s="1"/>
  <c r="J537" i="4" s="1"/>
  <c r="J536" i="4" s="1"/>
  <c r="K531" i="4"/>
  <c r="K530" i="4" s="1"/>
  <c r="K528" i="4" s="1"/>
  <c r="J531" i="4"/>
  <c r="J530" i="4" s="1"/>
  <c r="J528" i="4" s="1"/>
  <c r="K529" i="4"/>
  <c r="J529" i="4"/>
  <c r="K526" i="4"/>
  <c r="K525" i="4" s="1"/>
  <c r="K524" i="4" s="1"/>
  <c r="K523" i="4" s="1"/>
  <c r="K522" i="4" s="1"/>
  <c r="J526" i="4"/>
  <c r="J525" i="4" s="1"/>
  <c r="J524" i="4" s="1"/>
  <c r="J523" i="4" s="1"/>
  <c r="J522" i="4" s="1"/>
  <c r="K521" i="4"/>
  <c r="J521" i="4"/>
  <c r="K518" i="4"/>
  <c r="J518" i="4"/>
  <c r="K516" i="4"/>
  <c r="J516" i="4"/>
  <c r="K513" i="4"/>
  <c r="K512" i="4" s="1"/>
  <c r="J513" i="4"/>
  <c r="J512" i="4" s="1"/>
  <c r="K508" i="4"/>
  <c r="K507" i="4" s="1"/>
  <c r="J508" i="4"/>
  <c r="J507" i="4" s="1"/>
  <c r="K504" i="4"/>
  <c r="J504" i="4"/>
  <c r="K500" i="4"/>
  <c r="J500" i="4"/>
  <c r="K498" i="4"/>
  <c r="J498" i="4"/>
  <c r="K496" i="4"/>
  <c r="J496" i="4"/>
  <c r="K490" i="4"/>
  <c r="K489" i="4" s="1"/>
  <c r="J490" i="4"/>
  <c r="J489" i="4" s="1"/>
  <c r="K487" i="4"/>
  <c r="K486" i="4" s="1"/>
  <c r="J487" i="4"/>
  <c r="J486" i="4" s="1"/>
  <c r="K482" i="4"/>
  <c r="K481" i="4" s="1"/>
  <c r="K477" i="4" s="1"/>
  <c r="K476" i="4" s="1"/>
  <c r="J482" i="4"/>
  <c r="J481" i="4" s="1"/>
  <c r="J477" i="4" s="1"/>
  <c r="J476" i="4" s="1"/>
  <c r="K479" i="4"/>
  <c r="K478" i="4" s="1"/>
  <c r="J479" i="4"/>
  <c r="J478" i="4" s="1"/>
  <c r="K474" i="4"/>
  <c r="J474" i="4"/>
  <c r="K473" i="4"/>
  <c r="I584" i="5" s="1"/>
  <c r="J473" i="4"/>
  <c r="H584" i="5" s="1"/>
  <c r="K468" i="4"/>
  <c r="K467" i="4" s="1"/>
  <c r="J468" i="4"/>
  <c r="J467" i="4" s="1"/>
  <c r="K465" i="4"/>
  <c r="K464" i="4" s="1"/>
  <c r="J465" i="4"/>
  <c r="J464" i="4" s="1"/>
  <c r="K461" i="4"/>
  <c r="K460" i="4" s="1"/>
  <c r="K459" i="4" s="1"/>
  <c r="J461" i="4"/>
  <c r="J460" i="4" s="1"/>
  <c r="J459" i="4" s="1"/>
  <c r="K458" i="4"/>
  <c r="J458" i="4"/>
  <c r="K453" i="4"/>
  <c r="K452" i="4" s="1"/>
  <c r="J453" i="4"/>
  <c r="J452" i="4" s="1"/>
  <c r="K450" i="4"/>
  <c r="K449" i="4" s="1"/>
  <c r="J450" i="4"/>
  <c r="J449" i="4" s="1"/>
  <c r="K446" i="4"/>
  <c r="K445" i="4" s="1"/>
  <c r="K444" i="4" s="1"/>
  <c r="J446" i="4"/>
  <c r="J445" i="4" s="1"/>
  <c r="J444" i="4" s="1"/>
  <c r="K433" i="4"/>
  <c r="K432" i="4" s="1"/>
  <c r="J433" i="4"/>
  <c r="J432" i="4" s="1"/>
  <c r="K430" i="4"/>
  <c r="K429" i="4" s="1"/>
  <c r="J430" i="4"/>
  <c r="J429" i="4" s="1"/>
  <c r="K427" i="4"/>
  <c r="K426" i="4" s="1"/>
  <c r="J427" i="4"/>
  <c r="J426" i="4" s="1"/>
  <c r="K423" i="4"/>
  <c r="K422" i="4" s="1"/>
  <c r="J423" i="4"/>
  <c r="J422" i="4" s="1"/>
  <c r="K420" i="4"/>
  <c r="J420" i="4"/>
  <c r="K417" i="4"/>
  <c r="K416" i="4" s="1"/>
  <c r="J417" i="4"/>
  <c r="J416" i="4" s="1"/>
  <c r="K414" i="4"/>
  <c r="J414" i="4"/>
  <c r="K413" i="4"/>
  <c r="I487" i="5" s="1"/>
  <c r="J413" i="4"/>
  <c r="H487" i="5" s="1"/>
  <c r="K408" i="4"/>
  <c r="J408" i="4"/>
  <c r="K406" i="4"/>
  <c r="J406" i="4"/>
  <c r="K404" i="4"/>
  <c r="J404" i="4"/>
  <c r="K401" i="4"/>
  <c r="K400" i="4" s="1"/>
  <c r="J401" i="4"/>
  <c r="J400" i="4" s="1"/>
  <c r="K393" i="4"/>
  <c r="K392" i="4" s="1"/>
  <c r="J393" i="4"/>
  <c r="J392" i="4" s="1"/>
  <c r="K390" i="4"/>
  <c r="K387" i="4" s="1"/>
  <c r="K386" i="4" s="1"/>
  <c r="J390" i="4"/>
  <c r="J387" i="4" s="1"/>
  <c r="J386" i="4" s="1"/>
  <c r="K388" i="4"/>
  <c r="J388" i="4"/>
  <c r="K384" i="4"/>
  <c r="K383" i="4" s="1"/>
  <c r="J384" i="4"/>
  <c r="J383" i="4" s="1"/>
  <c r="K381" i="4"/>
  <c r="K380" i="4" s="1"/>
  <c r="J381" i="4"/>
  <c r="J380" i="4" s="1"/>
  <c r="K379" i="4"/>
  <c r="J379" i="4"/>
  <c r="K371" i="4"/>
  <c r="K370" i="4" s="1"/>
  <c r="K368" i="4" s="1"/>
  <c r="J371" i="4"/>
  <c r="J370" i="4" s="1"/>
  <c r="J368" i="4" s="1"/>
  <c r="K366" i="4"/>
  <c r="K365" i="4" s="1"/>
  <c r="K363" i="4" s="1"/>
  <c r="J366" i="4"/>
  <c r="J365" i="4" s="1"/>
  <c r="J363" i="4" s="1"/>
  <c r="K364" i="4"/>
  <c r="J364" i="4"/>
  <c r="K361" i="4"/>
  <c r="K360" i="4" s="1"/>
  <c r="K359" i="4" s="1"/>
  <c r="J361" i="4"/>
  <c r="J360" i="4" s="1"/>
  <c r="J359" i="4" s="1"/>
  <c r="K357" i="4"/>
  <c r="K356" i="4" s="1"/>
  <c r="K355" i="4" s="1"/>
  <c r="J357" i="4"/>
  <c r="J356" i="4" s="1"/>
  <c r="J355" i="4" s="1"/>
  <c r="K353" i="4"/>
  <c r="J353" i="4"/>
  <c r="K351" i="4"/>
  <c r="J351" i="4"/>
  <c r="K348" i="4"/>
  <c r="K347" i="4" s="1"/>
  <c r="J348" i="4"/>
  <c r="J347" i="4" s="1"/>
  <c r="K344" i="4"/>
  <c r="J344" i="4"/>
  <c r="K342" i="4"/>
  <c r="J342" i="4"/>
  <c r="K340" i="4"/>
  <c r="J340" i="4"/>
  <c r="K333" i="4"/>
  <c r="K332" i="4" s="1"/>
  <c r="K331" i="4" s="1"/>
  <c r="J333" i="4"/>
  <c r="J332" i="4" s="1"/>
  <c r="J331" i="4" s="1"/>
  <c r="K329" i="4"/>
  <c r="K328" i="4" s="1"/>
  <c r="K327" i="4" s="1"/>
  <c r="J329" i="4"/>
  <c r="J328" i="4" s="1"/>
  <c r="J327" i="4" s="1"/>
  <c r="K325" i="4"/>
  <c r="K324" i="4" s="1"/>
  <c r="K323" i="4" s="1"/>
  <c r="J325" i="4"/>
  <c r="J324" i="4" s="1"/>
  <c r="J323" i="4" s="1"/>
  <c r="K321" i="4"/>
  <c r="K320" i="4" s="1"/>
  <c r="K319" i="4" s="1"/>
  <c r="J321" i="4"/>
  <c r="J320" i="4" s="1"/>
  <c r="J319" i="4" s="1"/>
  <c r="K308" i="4"/>
  <c r="K307" i="4" s="1"/>
  <c r="K306" i="4" s="1"/>
  <c r="J308" i="4"/>
  <c r="J307" i="4" s="1"/>
  <c r="K303" i="4"/>
  <c r="K302" i="4" s="1"/>
  <c r="J303" i="4"/>
  <c r="J302" i="4" s="1"/>
  <c r="K300" i="4"/>
  <c r="K299" i="4" s="1"/>
  <c r="J300" i="4"/>
  <c r="J299" i="4" s="1"/>
  <c r="K297" i="4"/>
  <c r="K296" i="4" s="1"/>
  <c r="J297" i="4"/>
  <c r="J296" i="4" s="1"/>
  <c r="K294" i="4"/>
  <c r="K293" i="4" s="1"/>
  <c r="J294" i="4"/>
  <c r="J293" i="4" s="1"/>
  <c r="K291" i="4"/>
  <c r="K290" i="4" s="1"/>
  <c r="J291" i="4"/>
  <c r="J290" i="4" s="1"/>
  <c r="K286" i="4"/>
  <c r="J286" i="4"/>
  <c r="K285" i="4"/>
  <c r="J285" i="4"/>
  <c r="K283" i="4"/>
  <c r="K282" i="4" s="1"/>
  <c r="J283" i="4"/>
  <c r="J282" i="4" s="1"/>
  <c r="K280" i="4"/>
  <c r="K279" i="4" s="1"/>
  <c r="J280" i="4"/>
  <c r="J279" i="4" s="1"/>
  <c r="K271" i="4"/>
  <c r="K270" i="4" s="1"/>
  <c r="K266" i="4" s="1"/>
  <c r="K265" i="4" s="1"/>
  <c r="J271" i="4"/>
  <c r="J270" i="4" s="1"/>
  <c r="J266" i="4" s="1"/>
  <c r="J265" i="4" s="1"/>
  <c r="K263" i="4"/>
  <c r="J263" i="4"/>
  <c r="K261" i="4"/>
  <c r="J261" i="4"/>
  <c r="K249" i="4"/>
  <c r="K248" i="4" s="1"/>
  <c r="K247" i="4" s="1"/>
  <c r="K246" i="4" s="1"/>
  <c r="K245" i="4" s="1"/>
  <c r="J249" i="4"/>
  <c r="J248" i="4" s="1"/>
  <c r="J247" i="4" s="1"/>
  <c r="J246" i="4" s="1"/>
  <c r="J245" i="4" s="1"/>
  <c r="K242" i="4"/>
  <c r="K241" i="4" s="1"/>
  <c r="K240" i="4" s="1"/>
  <c r="K239" i="4" s="1"/>
  <c r="J242" i="4"/>
  <c r="J241" i="4" s="1"/>
  <c r="J240" i="4" s="1"/>
  <c r="J239" i="4" s="1"/>
  <c r="K237" i="4"/>
  <c r="J237" i="4"/>
  <c r="K235" i="4"/>
  <c r="J235" i="4"/>
  <c r="K229" i="4"/>
  <c r="K228" i="4" s="1"/>
  <c r="K227" i="4" s="1"/>
  <c r="J229" i="4"/>
  <c r="J228" i="4" s="1"/>
  <c r="J227" i="4" s="1"/>
  <c r="K225" i="4"/>
  <c r="K224" i="4" s="1"/>
  <c r="K223" i="4" s="1"/>
  <c r="J225" i="4"/>
  <c r="J224" i="4" s="1"/>
  <c r="J223" i="4" s="1"/>
  <c r="K211" i="4"/>
  <c r="I867" i="5" s="1"/>
  <c r="J211" i="4"/>
  <c r="H867" i="5" s="1"/>
  <c r="K205" i="4"/>
  <c r="K204" i="4" s="1"/>
  <c r="J205" i="4"/>
  <c r="J204" i="4" s="1"/>
  <c r="K202" i="4"/>
  <c r="K201" i="4" s="1"/>
  <c r="J202" i="4"/>
  <c r="J201" i="4" s="1"/>
  <c r="K198" i="4"/>
  <c r="J198" i="4"/>
  <c r="K196" i="4"/>
  <c r="J196" i="4"/>
  <c r="K194" i="4"/>
  <c r="J194" i="4"/>
  <c r="K191" i="4"/>
  <c r="K190" i="4" s="1"/>
  <c r="J191" i="4"/>
  <c r="J190" i="4" s="1"/>
  <c r="K184" i="4"/>
  <c r="K183" i="4" s="1"/>
  <c r="K182" i="4" s="1"/>
  <c r="K181" i="4" s="1"/>
  <c r="K180" i="4" s="1"/>
  <c r="K179" i="4" s="1"/>
  <c r="J184" i="4"/>
  <c r="J183" i="4" s="1"/>
  <c r="J182" i="4" s="1"/>
  <c r="J181" i="4" s="1"/>
  <c r="J180" i="4" s="1"/>
  <c r="J179" i="4" s="1"/>
  <c r="K177" i="4"/>
  <c r="K176" i="4" s="1"/>
  <c r="J177" i="4"/>
  <c r="J176" i="4" s="1"/>
  <c r="K172" i="4"/>
  <c r="K171" i="4" s="1"/>
  <c r="K170" i="4" s="1"/>
  <c r="K169" i="4" s="1"/>
  <c r="J172" i="4"/>
  <c r="J171" i="4" s="1"/>
  <c r="J170" i="4" s="1"/>
  <c r="J169" i="4" s="1"/>
  <c r="K167" i="4"/>
  <c r="K166" i="4" s="1"/>
  <c r="J167" i="4"/>
  <c r="J166" i="4" s="1"/>
  <c r="J165" i="4" s="1"/>
  <c r="K162" i="4"/>
  <c r="K161" i="4" s="1"/>
  <c r="K160" i="4" s="1"/>
  <c r="J162" i="4"/>
  <c r="J161" i="4" s="1"/>
  <c r="J160" i="4" s="1"/>
  <c r="K158" i="4"/>
  <c r="K157" i="4" s="1"/>
  <c r="K156" i="4" s="1"/>
  <c r="J158" i="4"/>
  <c r="J157" i="4" s="1"/>
  <c r="J156" i="4" s="1"/>
  <c r="K153" i="4"/>
  <c r="K152" i="4" s="1"/>
  <c r="K151" i="4" s="1"/>
  <c r="K150" i="4" s="1"/>
  <c r="J153" i="4"/>
  <c r="J152" i="4" s="1"/>
  <c r="J151" i="4" s="1"/>
  <c r="J150" i="4" s="1"/>
  <c r="K140" i="4"/>
  <c r="J140" i="4"/>
  <c r="K136" i="4"/>
  <c r="J136" i="4"/>
  <c r="K130" i="4"/>
  <c r="J130" i="4"/>
  <c r="K128" i="4"/>
  <c r="J128" i="4"/>
  <c r="K122" i="4"/>
  <c r="K121" i="4" s="1"/>
  <c r="J122" i="4"/>
  <c r="J121" i="4" s="1"/>
  <c r="K119" i="4"/>
  <c r="K118" i="4" s="1"/>
  <c r="J119" i="4"/>
  <c r="J118" i="4" s="1"/>
  <c r="K113" i="4"/>
  <c r="K112" i="4" s="1"/>
  <c r="K111" i="4" s="1"/>
  <c r="J113" i="4"/>
  <c r="J112" i="4" s="1"/>
  <c r="J111" i="4" s="1"/>
  <c r="K109" i="4"/>
  <c r="K108" i="4" s="1"/>
  <c r="J109" i="4"/>
  <c r="J108" i="4" s="1"/>
  <c r="K106" i="4"/>
  <c r="J106" i="4"/>
  <c r="K104" i="4"/>
  <c r="J104" i="4"/>
  <c r="K100" i="4"/>
  <c r="K99" i="4" s="1"/>
  <c r="K98" i="4" s="1"/>
  <c r="J100" i="4"/>
  <c r="J99" i="4" s="1"/>
  <c r="J98" i="4" s="1"/>
  <c r="K95" i="4"/>
  <c r="J95" i="4"/>
  <c r="K93" i="4"/>
  <c r="J93" i="4"/>
  <c r="K90" i="4"/>
  <c r="J90" i="4"/>
  <c r="K88" i="4"/>
  <c r="J88" i="4"/>
  <c r="K85" i="4"/>
  <c r="J85" i="4"/>
  <c r="K80" i="4"/>
  <c r="K79" i="4" s="1"/>
  <c r="J80" i="4"/>
  <c r="J79" i="4" s="1"/>
  <c r="K76" i="4"/>
  <c r="K75" i="4" s="1"/>
  <c r="J76" i="4"/>
  <c r="J75" i="4" s="1"/>
  <c r="K71" i="4"/>
  <c r="J71" i="4"/>
  <c r="K68" i="4"/>
  <c r="J68" i="4"/>
  <c r="K67" i="4"/>
  <c r="J67" i="4"/>
  <c r="K64" i="4"/>
  <c r="J64" i="4"/>
  <c r="K62" i="4"/>
  <c r="J62" i="4"/>
  <c r="K56" i="4"/>
  <c r="K55" i="4" s="1"/>
  <c r="K54" i="4" s="1"/>
  <c r="K53" i="4" s="1"/>
  <c r="J56" i="4"/>
  <c r="J55" i="4" s="1"/>
  <c r="J54" i="4" s="1"/>
  <c r="J53" i="4" s="1"/>
  <c r="K51" i="4"/>
  <c r="K50" i="4" s="1"/>
  <c r="J51" i="4"/>
  <c r="J50" i="4" s="1"/>
  <c r="K49" i="4"/>
  <c r="J49" i="4"/>
  <c r="K46" i="4"/>
  <c r="J46" i="4"/>
  <c r="K38" i="4"/>
  <c r="K37" i="4" s="1"/>
  <c r="K36" i="4" s="1"/>
  <c r="K35" i="4" s="1"/>
  <c r="K34" i="4" s="1"/>
  <c r="J38" i="4"/>
  <c r="J37" i="4" s="1"/>
  <c r="J36" i="4" s="1"/>
  <c r="J35" i="4" s="1"/>
  <c r="J34" i="4" s="1"/>
  <c r="K32" i="4"/>
  <c r="K31" i="4" s="1"/>
  <c r="K30" i="4" s="1"/>
  <c r="K29" i="4" s="1"/>
  <c r="K28" i="4" s="1"/>
  <c r="J32" i="4"/>
  <c r="J31" i="4" s="1"/>
  <c r="J30" i="4" s="1"/>
  <c r="J29" i="4" s="1"/>
  <c r="J28" i="4" s="1"/>
  <c r="K26" i="4"/>
  <c r="K25" i="4" s="1"/>
  <c r="J26" i="4"/>
  <c r="J25" i="4" s="1"/>
  <c r="K23" i="4"/>
  <c r="J23" i="4"/>
  <c r="K21" i="4"/>
  <c r="J107" i="3" s="1"/>
  <c r="J106" i="3" s="1"/>
  <c r="J103" i="3" s="1"/>
  <c r="J102" i="3" s="1"/>
  <c r="J101" i="3" s="1"/>
  <c r="J100" i="3" s="1"/>
  <c r="H17" i="2" s="1"/>
  <c r="J21" i="4"/>
  <c r="I107" i="3" s="1"/>
  <c r="I106" i="3" s="1"/>
  <c r="I103" i="3" s="1"/>
  <c r="I102" i="3" s="1"/>
  <c r="I101" i="3" s="1"/>
  <c r="I100" i="3" s="1"/>
  <c r="G17" i="2" s="1"/>
  <c r="K19" i="4"/>
  <c r="J19" i="4"/>
  <c r="H868" i="5" l="1"/>
  <c r="H866" i="5"/>
  <c r="H865" i="5" s="1"/>
  <c r="H864" i="5" s="1"/>
  <c r="H863" i="5" s="1"/>
  <c r="H862" i="5" s="1"/>
  <c r="H800" i="5" s="1"/>
  <c r="H585" i="5"/>
  <c r="H583" i="5"/>
  <c r="H582" i="5" s="1"/>
  <c r="H581" i="5" s="1"/>
  <c r="H580" i="5" s="1"/>
  <c r="H579" i="5" s="1"/>
  <c r="I585" i="5"/>
  <c r="I583" i="5"/>
  <c r="I582" i="5" s="1"/>
  <c r="I581" i="5" s="1"/>
  <c r="I580" i="5" s="1"/>
  <c r="I579" i="5" s="1"/>
  <c r="H41" i="5"/>
  <c r="H16" i="34"/>
  <c r="H488" i="5"/>
  <c r="H486" i="5"/>
  <c r="H485" i="5" s="1"/>
  <c r="H646" i="5"/>
  <c r="H648" i="5"/>
  <c r="I868" i="5"/>
  <c r="I866" i="5"/>
  <c r="I865" i="5" s="1"/>
  <c r="I864" i="5" s="1"/>
  <c r="I863" i="5" s="1"/>
  <c r="I862" i="5" s="1"/>
  <c r="I800" i="5" s="1"/>
  <c r="I16" i="34"/>
  <c r="I41" i="5"/>
  <c r="I488" i="5"/>
  <c r="I486" i="5"/>
  <c r="I485" i="5" s="1"/>
  <c r="I648" i="5"/>
  <c r="I646" i="5"/>
  <c r="J419" i="4"/>
  <c r="H498" i="5"/>
  <c r="K419" i="4"/>
  <c r="I498" i="5"/>
  <c r="K590" i="4"/>
  <c r="J590" i="4"/>
  <c r="I147" i="3"/>
  <c r="I143" i="3" s="1"/>
  <c r="J412" i="4"/>
  <c r="J411" i="4" s="1"/>
  <c r="I806" i="3"/>
  <c r="I805" i="3" s="1"/>
  <c r="I804" i="3" s="1"/>
  <c r="I803" i="3" s="1"/>
  <c r="J457" i="4"/>
  <c r="J456" i="4" s="1"/>
  <c r="J455" i="4" s="1"/>
  <c r="I851" i="3"/>
  <c r="I850" i="3" s="1"/>
  <c r="I849" i="3" s="1"/>
  <c r="I848" i="3" s="1"/>
  <c r="J472" i="4"/>
  <c r="I866" i="3"/>
  <c r="I865" i="3" s="1"/>
  <c r="I864" i="3" s="1"/>
  <c r="I863" i="3" s="1"/>
  <c r="J503" i="4"/>
  <c r="J502" i="4" s="1"/>
  <c r="I897" i="3"/>
  <c r="I896" i="3" s="1"/>
  <c r="I895" i="3" s="1"/>
  <c r="I887" i="3" s="1"/>
  <c r="I886" i="3" s="1"/>
  <c r="J520" i="4"/>
  <c r="J515" i="4" s="1"/>
  <c r="J511" i="4" s="1"/>
  <c r="J510" i="4" s="1"/>
  <c r="I912" i="3"/>
  <c r="I911" i="3" s="1"/>
  <c r="I906" i="3" s="1"/>
  <c r="I902" i="3" s="1"/>
  <c r="I901" i="3" s="1"/>
  <c r="J1226" i="4"/>
  <c r="J1225" i="4" s="1"/>
  <c r="J1224" i="4" s="1"/>
  <c r="J1223" i="4" s="1"/>
  <c r="J1222" i="4" s="1"/>
  <c r="I959" i="3"/>
  <c r="I958" i="3" s="1"/>
  <c r="I957" i="3" s="1"/>
  <c r="I956" i="3" s="1"/>
  <c r="I955" i="3" s="1"/>
  <c r="K412" i="4"/>
  <c r="K411" i="4" s="1"/>
  <c r="J806" i="3"/>
  <c r="J805" i="3" s="1"/>
  <c r="J804" i="3" s="1"/>
  <c r="J803" i="3" s="1"/>
  <c r="K457" i="4"/>
  <c r="K456" i="4" s="1"/>
  <c r="K455" i="4" s="1"/>
  <c r="J851" i="3"/>
  <c r="J850" i="3" s="1"/>
  <c r="J849" i="3" s="1"/>
  <c r="J848" i="3" s="1"/>
  <c r="K472" i="4"/>
  <c r="K471" i="4" s="1"/>
  <c r="K470" i="4" s="1"/>
  <c r="J866" i="3"/>
  <c r="J865" i="3" s="1"/>
  <c r="J864" i="3" s="1"/>
  <c r="J863" i="3" s="1"/>
  <c r="K503" i="4"/>
  <c r="K502" i="4" s="1"/>
  <c r="J897" i="3"/>
  <c r="J896" i="3" s="1"/>
  <c r="J895" i="3" s="1"/>
  <c r="J887" i="3" s="1"/>
  <c r="J886" i="3" s="1"/>
  <c r="K520" i="4"/>
  <c r="J912" i="3"/>
  <c r="J911" i="3" s="1"/>
  <c r="J906" i="3" s="1"/>
  <c r="J902" i="3" s="1"/>
  <c r="J901" i="3" s="1"/>
  <c r="K1226" i="4"/>
  <c r="K1225" i="4" s="1"/>
  <c r="K1224" i="4" s="1"/>
  <c r="K1223" i="4" s="1"/>
  <c r="K1222" i="4" s="1"/>
  <c r="J959" i="3"/>
  <c r="J958" i="3" s="1"/>
  <c r="J957" i="3" s="1"/>
  <c r="J956" i="3" s="1"/>
  <c r="J955" i="3" s="1"/>
  <c r="K378" i="4"/>
  <c r="K377" i="4" s="1"/>
  <c r="K376" i="4" s="1"/>
  <c r="K375" i="4" s="1"/>
  <c r="K374" i="4" s="1"/>
  <c r="J729" i="3"/>
  <c r="J728" i="3" s="1"/>
  <c r="J727" i="3" s="1"/>
  <c r="J726" i="3" s="1"/>
  <c r="J725" i="3" s="1"/>
  <c r="J724" i="3" s="1"/>
  <c r="J723" i="3" s="1"/>
  <c r="K1199" i="4"/>
  <c r="J512" i="3"/>
  <c r="J511" i="3" s="1"/>
  <c r="K1201" i="4"/>
  <c r="J516" i="3"/>
  <c r="J378" i="4"/>
  <c r="J377" i="4" s="1"/>
  <c r="J376" i="4" s="1"/>
  <c r="J375" i="4" s="1"/>
  <c r="J374" i="4" s="1"/>
  <c r="J373" i="4" s="1"/>
  <c r="I729" i="3"/>
  <c r="I728" i="3" s="1"/>
  <c r="I727" i="3" s="1"/>
  <c r="I726" i="3" s="1"/>
  <c r="I725" i="3" s="1"/>
  <c r="I724" i="3" s="1"/>
  <c r="I723" i="3" s="1"/>
  <c r="J1199" i="4"/>
  <c r="I512" i="3"/>
  <c r="I511" i="3" s="1"/>
  <c r="J1201" i="4"/>
  <c r="I516" i="3"/>
  <c r="J1121" i="4"/>
  <c r="J1118" i="4" s="1"/>
  <c r="I435" i="3"/>
  <c r="I433" i="3" s="1"/>
  <c r="I430" i="3" s="1"/>
  <c r="J1133" i="4"/>
  <c r="J1130" i="4" s="1"/>
  <c r="I446" i="3"/>
  <c r="I445" i="3" s="1"/>
  <c r="I442" i="3" s="1"/>
  <c r="K1121" i="4"/>
  <c r="K1118" i="4" s="1"/>
  <c r="J435" i="3"/>
  <c r="J433" i="3" s="1"/>
  <c r="J430" i="3" s="1"/>
  <c r="K1133" i="4"/>
  <c r="K1130" i="4" s="1"/>
  <c r="J446" i="3"/>
  <c r="J445" i="3" s="1"/>
  <c r="J442" i="3" s="1"/>
  <c r="K210" i="4"/>
  <c r="K209" i="4" s="1"/>
  <c r="K208" i="4" s="1"/>
  <c r="K207" i="4" s="1"/>
  <c r="J262" i="3"/>
  <c r="J261" i="3" s="1"/>
  <c r="J260" i="3" s="1"/>
  <c r="J259" i="3" s="1"/>
  <c r="J258" i="3" s="1"/>
  <c r="J238" i="3" s="1"/>
  <c r="J210" i="4"/>
  <c r="J209" i="4" s="1"/>
  <c r="J208" i="4" s="1"/>
  <c r="J207" i="4" s="1"/>
  <c r="I262" i="3"/>
  <c r="I261" i="3" s="1"/>
  <c r="I260" i="3" s="1"/>
  <c r="I259" i="3" s="1"/>
  <c r="I258" i="3" s="1"/>
  <c r="I238" i="3" s="1"/>
  <c r="K138" i="4"/>
  <c r="K135" i="4" s="1"/>
  <c r="K134" i="4" s="1"/>
  <c r="K133" i="4" s="1"/>
  <c r="J166" i="3"/>
  <c r="J164" i="3" s="1"/>
  <c r="J161" i="3" s="1"/>
  <c r="J169" i="3"/>
  <c r="J168" i="3" s="1"/>
  <c r="J167" i="3" s="1"/>
  <c r="J138" i="4"/>
  <c r="J135" i="4" s="1"/>
  <c r="J134" i="4" s="1"/>
  <c r="J133" i="4" s="1"/>
  <c r="I166" i="3"/>
  <c r="I164" i="3" s="1"/>
  <c r="I161" i="3" s="1"/>
  <c r="I169" i="3"/>
  <c r="I168" i="3" s="1"/>
  <c r="I167" i="3" s="1"/>
  <c r="H63" i="3"/>
  <c r="K48" i="4"/>
  <c r="K45" i="4" s="1"/>
  <c r="K44" i="4" s="1"/>
  <c r="K43" i="4" s="1"/>
  <c r="K42" i="4" s="1"/>
  <c r="J18" i="3"/>
  <c r="J17" i="3" s="1"/>
  <c r="K66" i="4"/>
  <c r="K61" i="4" s="1"/>
  <c r="J52" i="3"/>
  <c r="J51" i="3" s="1"/>
  <c r="J46" i="3" s="1"/>
  <c r="J45" i="3" s="1"/>
  <c r="J83" i="4"/>
  <c r="J82" i="4" s="1"/>
  <c r="I69" i="3"/>
  <c r="I68" i="3" s="1"/>
  <c r="I67" i="3" s="1"/>
  <c r="I63" i="3" s="1"/>
  <c r="J48" i="4"/>
  <c r="J45" i="4" s="1"/>
  <c r="J44" i="4" s="1"/>
  <c r="J43" i="4" s="1"/>
  <c r="J42" i="4" s="1"/>
  <c r="I18" i="3"/>
  <c r="I17" i="3" s="1"/>
  <c r="J66" i="4"/>
  <c r="J61" i="4" s="1"/>
  <c r="I52" i="3"/>
  <c r="I51" i="3" s="1"/>
  <c r="I46" i="3" s="1"/>
  <c r="I45" i="3" s="1"/>
  <c r="K83" i="4"/>
  <c r="K82" i="4" s="1"/>
  <c r="J69" i="3"/>
  <c r="J68" i="3" s="1"/>
  <c r="J67" i="3" s="1"/>
  <c r="J63" i="3" s="1"/>
  <c r="J713" i="4"/>
  <c r="J720" i="4"/>
  <c r="J783" i="4"/>
  <c r="K866" i="4"/>
  <c r="K865" i="4" s="1"/>
  <c r="J866" i="4"/>
  <c r="J865" i="4" s="1"/>
  <c r="K671" i="4"/>
  <c r="K827" i="4"/>
  <c r="J671" i="4"/>
  <c r="J827" i="4"/>
  <c r="K713" i="4"/>
  <c r="K720" i="4"/>
  <c r="K783" i="4"/>
  <c r="J639" i="4"/>
  <c r="J638" i="4" s="1"/>
  <c r="K639" i="4"/>
  <c r="K638" i="4" s="1"/>
  <c r="J463" i="4"/>
  <c r="K463" i="4"/>
  <c r="J630" i="4"/>
  <c r="J629" i="4" s="1"/>
  <c r="J628" i="4" s="1"/>
  <c r="J627" i="4" s="1"/>
  <c r="J70" i="4"/>
  <c r="K222" i="4"/>
  <c r="K193" i="4"/>
  <c r="K189" i="4" s="1"/>
  <c r="K350" i="4"/>
  <c r="K346" i="4" s="1"/>
  <c r="K1019" i="4"/>
  <c r="J222" i="4"/>
  <c r="J234" i="4"/>
  <c r="J233" i="4" s="1"/>
  <c r="K318" i="4"/>
  <c r="K317" i="4" s="1"/>
  <c r="K316" i="4" s="1"/>
  <c r="K315" i="4" s="1"/>
  <c r="K851" i="4"/>
  <c r="J977" i="4"/>
  <c r="J972" i="4" s="1"/>
  <c r="J968" i="4" s="1"/>
  <c r="J471" i="4"/>
  <c r="J470" i="4" s="1"/>
  <c r="K959" i="4"/>
  <c r="K958" i="4" s="1"/>
  <c r="K957" i="4" s="1"/>
  <c r="K200" i="4"/>
  <c r="J18" i="4"/>
  <c r="J17" i="4" s="1"/>
  <c r="J16" i="4" s="1"/>
  <c r="J15" i="4" s="1"/>
  <c r="J14" i="4" s="1"/>
  <c r="J127" i="4"/>
  <c r="J126" i="4" s="1"/>
  <c r="J125" i="4" s="1"/>
  <c r="J124" i="4" s="1"/>
  <c r="K448" i="4"/>
  <c r="K485" i="4"/>
  <c r="K484" i="4" s="1"/>
  <c r="K495" i="4"/>
  <c r="K928" i="4"/>
  <c r="K927" i="4" s="1"/>
  <c r="K1038" i="4"/>
  <c r="K1044" i="4"/>
  <c r="K1051" i="4"/>
  <c r="J350" i="4"/>
  <c r="J346" i="4" s="1"/>
  <c r="J425" i="4"/>
  <c r="K977" i="4"/>
  <c r="K972" i="4" s="1"/>
  <c r="K968" i="4" s="1"/>
  <c r="J1005" i="4"/>
  <c r="J1004" i="4" s="1"/>
  <c r="J999" i="4" s="1"/>
  <c r="J1019" i="4"/>
  <c r="J1242" i="4"/>
  <c r="K87" i="4"/>
  <c r="K92" i="4"/>
  <c r="K127" i="4"/>
  <c r="K126" i="4" s="1"/>
  <c r="K125" i="4" s="1"/>
  <c r="K124" i="4" s="1"/>
  <c r="J260" i="4"/>
  <c r="J259" i="4" s="1"/>
  <c r="J562" i="4"/>
  <c r="J561" i="4" s="1"/>
  <c r="J560" i="4" s="1"/>
  <c r="J928" i="4"/>
  <c r="J927" i="4" s="1"/>
  <c r="K1247" i="4"/>
  <c r="K260" i="4"/>
  <c r="K259" i="4" s="1"/>
  <c r="J541" i="4"/>
  <c r="J535" i="4" s="1"/>
  <c r="J534" i="4" s="1"/>
  <c r="J533" i="4" s="1"/>
  <c r="K583" i="4"/>
  <c r="K884" i="4"/>
  <c r="K897" i="4"/>
  <c r="K950" i="4"/>
  <c r="K946" i="4" s="1"/>
  <c r="K945" i="4" s="1"/>
  <c r="J1044" i="4"/>
  <c r="K1073" i="4"/>
  <c r="K1072" i="4" s="1"/>
  <c r="K1172" i="4"/>
  <c r="K1171" i="4" s="1"/>
  <c r="K1170" i="4" s="1"/>
  <c r="K984" i="4"/>
  <c r="K278" i="4"/>
  <c r="K277" i="4" s="1"/>
  <c r="K276" i="4" s="1"/>
  <c r="J1098" i="4"/>
  <c r="J984" i="4"/>
  <c r="J200" i="4"/>
  <c r="K844" i="4"/>
  <c r="K840" i="4" s="1"/>
  <c r="J1073" i="4"/>
  <c r="J1072" i="4" s="1"/>
  <c r="K18" i="4"/>
  <c r="K17" i="4" s="1"/>
  <c r="K16" i="4" s="1"/>
  <c r="K15" i="4" s="1"/>
  <c r="K14" i="4" s="1"/>
  <c r="J87" i="4"/>
  <c r="J92" i="4"/>
  <c r="K234" i="4"/>
  <c r="K233" i="4" s="1"/>
  <c r="K425" i="4"/>
  <c r="J495" i="4"/>
  <c r="J897" i="4"/>
  <c r="J959" i="4"/>
  <c r="J958" i="4" s="1"/>
  <c r="J957" i="4" s="1"/>
  <c r="J1038" i="4"/>
  <c r="J1172" i="4"/>
  <c r="J1171" i="4" s="1"/>
  <c r="J1170" i="4" s="1"/>
  <c r="J448" i="4"/>
  <c r="J583" i="4"/>
  <c r="K703" i="4"/>
  <c r="J175" i="4"/>
  <c r="J174" i="4"/>
  <c r="J733" i="4"/>
  <c r="J805" i="4"/>
  <c r="J804" i="4"/>
  <c r="J884" i="4"/>
  <c r="K103" i="4"/>
  <c r="K102" i="4" s="1"/>
  <c r="K97" i="4" s="1"/>
  <c r="J117" i="4"/>
  <c r="J116" i="4" s="1"/>
  <c r="J115" i="4" s="1"/>
  <c r="J339" i="4"/>
  <c r="J338" i="4" s="1"/>
  <c r="K573" i="4"/>
  <c r="K574" i="4"/>
  <c r="K661" i="4"/>
  <c r="K1186" i="4"/>
  <c r="K289" i="4"/>
  <c r="K288" i="4" s="1"/>
  <c r="J318" i="4"/>
  <c r="J317" i="4" s="1"/>
  <c r="J316" i="4" s="1"/>
  <c r="J315" i="4" s="1"/>
  <c r="K117" i="4"/>
  <c r="K116" i="4" s="1"/>
  <c r="K115" i="4" s="1"/>
  <c r="J103" i="4"/>
  <c r="J102" i="4" s="1"/>
  <c r="J97" i="4" s="1"/>
  <c r="J164" i="4"/>
  <c r="J193" i="4"/>
  <c r="J189" i="4" s="1"/>
  <c r="J278" i="4"/>
  <c r="J277" i="4" s="1"/>
  <c r="J276" i="4" s="1"/>
  <c r="K305" i="4"/>
  <c r="K339" i="4"/>
  <c r="K338" i="4" s="1"/>
  <c r="J702" i="4"/>
  <c r="J703" i="4"/>
  <c r="J1162" i="4"/>
  <c r="J1157" i="4" s="1"/>
  <c r="J403" i="4"/>
  <c r="J399" i="4" s="1"/>
  <c r="K515" i="4"/>
  <c r="K511" i="4" s="1"/>
  <c r="K510" i="4" s="1"/>
  <c r="J601" i="4"/>
  <c r="J600" i="4" s="1"/>
  <c r="K630" i="4"/>
  <c r="K629" i="4" s="1"/>
  <c r="K628" i="4" s="1"/>
  <c r="K627" i="4" s="1"/>
  <c r="K733" i="4"/>
  <c r="K822" i="4"/>
  <c r="J844" i="4"/>
  <c r="J840" i="4" s="1"/>
  <c r="J950" i="4"/>
  <c r="J946" i="4" s="1"/>
  <c r="J945" i="4" s="1"/>
  <c r="J1051" i="4"/>
  <c r="K1059" i="4"/>
  <c r="J1205" i="4"/>
  <c r="K1242" i="4"/>
  <c r="J1247" i="4"/>
  <c r="K403" i="4"/>
  <c r="K399" i="4" s="1"/>
  <c r="K562" i="4"/>
  <c r="K561" i="4" s="1"/>
  <c r="K560" i="4" s="1"/>
  <c r="K601" i="4"/>
  <c r="K600" i="4" s="1"/>
  <c r="K599" i="4" s="1"/>
  <c r="K614" i="4"/>
  <c r="J822" i="4"/>
  <c r="J851" i="4"/>
  <c r="J1059" i="4"/>
  <c r="K1205" i="4"/>
  <c r="K155" i="4"/>
  <c r="K175" i="4"/>
  <c r="K174" i="4"/>
  <c r="J289" i="4"/>
  <c r="J288" i="4" s="1"/>
  <c r="J305" i="4"/>
  <c r="J306" i="4"/>
  <c r="J155" i="4"/>
  <c r="K164" i="4"/>
  <c r="K165" i="4"/>
  <c r="J369" i="4"/>
  <c r="J485" i="4"/>
  <c r="J484" i="4" s="1"/>
  <c r="K1005" i="4"/>
  <c r="K1004" i="4" s="1"/>
  <c r="K999" i="4" s="1"/>
  <c r="J574" i="4"/>
  <c r="J573" i="4"/>
  <c r="K369" i="4"/>
  <c r="J661" i="4"/>
  <c r="K1216" i="4"/>
  <c r="K1215" i="4" s="1"/>
  <c r="J1186" i="4"/>
  <c r="K541" i="4"/>
  <c r="K535" i="4" s="1"/>
  <c r="K534" i="4" s="1"/>
  <c r="K533" i="4" s="1"/>
  <c r="J614" i="4"/>
  <c r="K805" i="4"/>
  <c r="K804" i="4"/>
  <c r="K1099" i="4"/>
  <c r="K1098" i="4"/>
  <c r="K1162" i="4"/>
  <c r="K1157" i="4" s="1"/>
  <c r="J1216" i="4"/>
  <c r="J1215" i="4" s="1"/>
  <c r="K70" i="4"/>
  <c r="J410" i="4" l="1"/>
  <c r="I42" i="5"/>
  <c r="I40" i="5"/>
  <c r="I39" i="5" s="1"/>
  <c r="I38" i="5" s="1"/>
  <c r="I37" i="5" s="1"/>
  <c r="I36" i="5" s="1"/>
  <c r="I35" i="5" s="1"/>
  <c r="I34" i="5" s="1"/>
  <c r="I17" i="34"/>
  <c r="I15" i="34"/>
  <c r="I14" i="34" s="1"/>
  <c r="I13" i="34" s="1"/>
  <c r="I12" i="34" s="1"/>
  <c r="I11" i="34" s="1"/>
  <c r="I10" i="34" s="1"/>
  <c r="I9" i="34" s="1"/>
  <c r="I300" i="34" s="1"/>
  <c r="K410" i="4"/>
  <c r="H17" i="34"/>
  <c r="H15" i="34"/>
  <c r="H14" i="34" s="1"/>
  <c r="H13" i="34" s="1"/>
  <c r="H12" i="34" s="1"/>
  <c r="H11" i="34" s="1"/>
  <c r="H10" i="34" s="1"/>
  <c r="H9" i="34" s="1"/>
  <c r="H300" i="34" s="1"/>
  <c r="H42" i="5"/>
  <c r="H40" i="5"/>
  <c r="H39" i="5" s="1"/>
  <c r="H38" i="5" s="1"/>
  <c r="H37" i="5" s="1"/>
  <c r="H36" i="5" s="1"/>
  <c r="H35" i="5" s="1"/>
  <c r="H34" i="5" s="1"/>
  <c r="I499" i="5"/>
  <c r="I497" i="5"/>
  <c r="I496" i="5" s="1"/>
  <c r="I484" i="5" s="1"/>
  <c r="I483" i="5" s="1"/>
  <c r="I469" i="5" s="1"/>
  <c r="I427" i="5" s="1"/>
  <c r="H499" i="5"/>
  <c r="H497" i="5"/>
  <c r="H496" i="5" s="1"/>
  <c r="H484" i="5" s="1"/>
  <c r="H483" i="5" s="1"/>
  <c r="H469" i="5" s="1"/>
  <c r="H427" i="5" s="1"/>
  <c r="I237" i="3"/>
  <c r="G24" i="2"/>
  <c r="G23" i="2" s="1"/>
  <c r="J237" i="3"/>
  <c r="H24" i="2"/>
  <c r="H23" i="2" s="1"/>
  <c r="I534" i="3"/>
  <c r="G41" i="2"/>
  <c r="G37" i="2" s="1"/>
  <c r="J534" i="3"/>
  <c r="H41" i="2"/>
  <c r="H37" i="2" s="1"/>
  <c r="J924" i="3"/>
  <c r="H49" i="2"/>
  <c r="H46" i="2" s="1"/>
  <c r="I924" i="3"/>
  <c r="G49" i="2"/>
  <c r="G46" i="2" s="1"/>
  <c r="K582" i="4"/>
  <c r="K581" i="4" s="1"/>
  <c r="K580" i="4" s="1"/>
  <c r="K579" i="4" s="1"/>
  <c r="K578" i="4" s="1"/>
  <c r="J582" i="4"/>
  <c r="J581" i="4" s="1"/>
  <c r="J580" i="4" s="1"/>
  <c r="J579" i="4" s="1"/>
  <c r="J578" i="4" s="1"/>
  <c r="J132" i="4"/>
  <c r="J1198" i="4"/>
  <c r="J1197" i="4" s="1"/>
  <c r="J1185" i="4" s="1"/>
  <c r="I514" i="3"/>
  <c r="I513" i="3" s="1"/>
  <c r="I510" i="3" s="1"/>
  <c r="I509" i="3" s="1"/>
  <c r="I497" i="3" s="1"/>
  <c r="I481" i="3" s="1"/>
  <c r="G34" i="2" s="1"/>
  <c r="K1198" i="4"/>
  <c r="K1197" i="4" s="1"/>
  <c r="K1185" i="4" s="1"/>
  <c r="J514" i="3"/>
  <c r="J513" i="3" s="1"/>
  <c r="J510" i="3" s="1"/>
  <c r="J509" i="3" s="1"/>
  <c r="J497" i="3" s="1"/>
  <c r="J481" i="3" s="1"/>
  <c r="H34" i="2" s="1"/>
  <c r="J494" i="4"/>
  <c r="J493" i="4" s="1"/>
  <c r="J492" i="4" s="1"/>
  <c r="J885" i="3"/>
  <c r="H45" i="2" s="1"/>
  <c r="J791" i="3"/>
  <c r="J790" i="3" s="1"/>
  <c r="H44" i="2" s="1"/>
  <c r="I885" i="3"/>
  <c r="G45" i="2" s="1"/>
  <c r="I791" i="3"/>
  <c r="I790" i="3" s="1"/>
  <c r="G44" i="2" s="1"/>
  <c r="K258" i="4"/>
  <c r="K257" i="4" s="1"/>
  <c r="K244" i="4" s="1"/>
  <c r="J258" i="4"/>
  <c r="J257" i="4" s="1"/>
  <c r="J244" i="4" s="1"/>
  <c r="K232" i="4"/>
  <c r="K231" i="4" s="1"/>
  <c r="J232" i="4"/>
  <c r="J231" i="4" s="1"/>
  <c r="K13" i="4"/>
  <c r="J426" i="3"/>
  <c r="I426" i="3"/>
  <c r="J613" i="4"/>
  <c r="J612" i="4" s="1"/>
  <c r="J611" i="4" s="1"/>
  <c r="K613" i="4"/>
  <c r="K612" i="4" s="1"/>
  <c r="K611" i="4" s="1"/>
  <c r="I155" i="3"/>
  <c r="I142" i="3" s="1"/>
  <c r="I141" i="3" s="1"/>
  <c r="G20" i="2" s="1"/>
  <c r="J155" i="3"/>
  <c r="J142" i="3" s="1"/>
  <c r="J141" i="3" s="1"/>
  <c r="H20" i="2" s="1"/>
  <c r="I44" i="3"/>
  <c r="I43" i="3" s="1"/>
  <c r="G16" i="2" s="1"/>
  <c r="G13" i="2" s="1"/>
  <c r="J44" i="3"/>
  <c r="J43" i="3" s="1"/>
  <c r="H16" i="2" s="1"/>
  <c r="H13" i="2" s="1"/>
  <c r="J967" i="4"/>
  <c r="J966" i="4" s="1"/>
  <c r="J965" i="4" s="1"/>
  <c r="K967" i="4"/>
  <c r="K966" i="4" s="1"/>
  <c r="K965" i="4" s="1"/>
  <c r="J1018" i="4"/>
  <c r="J1017" i="4" s="1"/>
  <c r="J1016" i="4" s="1"/>
  <c r="K1018" i="4"/>
  <c r="K1017" i="4" s="1"/>
  <c r="K1016" i="4" s="1"/>
  <c r="J708" i="4"/>
  <c r="J707" i="4" s="1"/>
  <c r="K879" i="4"/>
  <c r="J879" i="4"/>
  <c r="K708" i="4"/>
  <c r="K707" i="4" s="1"/>
  <c r="K839" i="4"/>
  <c r="J839" i="4"/>
  <c r="J60" i="4"/>
  <c r="J599" i="4"/>
  <c r="J598" i="4" s="1"/>
  <c r="J275" i="4"/>
  <c r="J274" i="4" s="1"/>
  <c r="K275" i="4"/>
  <c r="K274" i="4" s="1"/>
  <c r="K1037" i="4"/>
  <c r="K598" i="4"/>
  <c r="K1241" i="4"/>
  <c r="K1240" i="4" s="1"/>
  <c r="K1239" i="4" s="1"/>
  <c r="K1238" i="4" s="1"/>
  <c r="K1237" i="4" s="1"/>
  <c r="K221" i="4"/>
  <c r="J221" i="4"/>
  <c r="K188" i="4"/>
  <c r="K187" i="4" s="1"/>
  <c r="K186" i="4" s="1"/>
  <c r="J926" i="4"/>
  <c r="J782" i="4"/>
  <c r="K821" i="4"/>
  <c r="K820" i="4" s="1"/>
  <c r="K1067" i="4"/>
  <c r="K60" i="4"/>
  <c r="K494" i="4"/>
  <c r="K493" i="4" s="1"/>
  <c r="K492" i="4" s="1"/>
  <c r="K782" i="4"/>
  <c r="J1067" i="4"/>
  <c r="K1050" i="4"/>
  <c r="K926" i="4"/>
  <c r="K925" i="4" s="1"/>
  <c r="K78" i="4"/>
  <c r="J559" i="4"/>
  <c r="J558" i="4" s="1"/>
  <c r="J1114" i="4"/>
  <c r="J1113" i="4" s="1"/>
  <c r="J1241" i="4"/>
  <c r="J1240" i="4" s="1"/>
  <c r="J1239" i="4" s="1"/>
  <c r="J1238" i="4" s="1"/>
  <c r="J1237" i="4" s="1"/>
  <c r="K337" i="4"/>
  <c r="J188" i="4"/>
  <c r="J187" i="4" s="1"/>
  <c r="J186" i="4" s="1"/>
  <c r="K1114" i="4"/>
  <c r="K1113" i="4" s="1"/>
  <c r="K652" i="4"/>
  <c r="K398" i="4"/>
  <c r="K397" i="4" s="1"/>
  <c r="J78" i="4"/>
  <c r="J1050" i="4"/>
  <c r="J398" i="4"/>
  <c r="J1037" i="4"/>
  <c r="K132" i="4"/>
  <c r="J337" i="4"/>
  <c r="K373" i="4"/>
  <c r="K559" i="4"/>
  <c r="K558" i="4" s="1"/>
  <c r="J821" i="4"/>
  <c r="J820" i="4" s="1"/>
  <c r="J652" i="4"/>
  <c r="J13" i="4"/>
  <c r="H936" i="5" l="1"/>
  <c r="I936" i="5"/>
  <c r="G43" i="2"/>
  <c r="H43" i="2"/>
  <c r="J425" i="3"/>
  <c r="J419" i="3" s="1"/>
  <c r="I425" i="3"/>
  <c r="I419" i="3" s="1"/>
  <c r="I10" i="3"/>
  <c r="J10" i="3"/>
  <c r="K220" i="4"/>
  <c r="J220" i="4"/>
  <c r="J789" i="3"/>
  <c r="I789" i="3"/>
  <c r="J336" i="4"/>
  <c r="J335" i="4" s="1"/>
  <c r="K336" i="4"/>
  <c r="K335" i="4" s="1"/>
  <c r="J878" i="4"/>
  <c r="K651" i="4"/>
  <c r="K878" i="4"/>
  <c r="K877" i="4" s="1"/>
  <c r="K819" i="4"/>
  <c r="K597" i="4"/>
  <c r="K596" i="4" s="1"/>
  <c r="J819" i="4"/>
  <c r="J597" i="4"/>
  <c r="J596" i="4" s="1"/>
  <c r="J998" i="4"/>
  <c r="J991" i="4" s="1"/>
  <c r="J925" i="4"/>
  <c r="J1169" i="4"/>
  <c r="K1036" i="4"/>
  <c r="K1035" i="4" s="1"/>
  <c r="K1169" i="4"/>
  <c r="K59" i="4"/>
  <c r="K58" i="4" s="1"/>
  <c r="K41" i="4" s="1"/>
  <c r="K396" i="4"/>
  <c r="J59" i="4"/>
  <c r="J58" i="4" s="1"/>
  <c r="J41" i="4" s="1"/>
  <c r="J397" i="4"/>
  <c r="J396" i="4" s="1"/>
  <c r="J1036" i="4"/>
  <c r="J1035" i="4" s="1"/>
  <c r="K998" i="4"/>
  <c r="K991" i="4" s="1"/>
  <c r="J651" i="4"/>
  <c r="I328" i="3" l="1"/>
  <c r="I1078" i="3" s="1"/>
  <c r="G33" i="2"/>
  <c r="G30" i="2" s="1"/>
  <c r="G56" i="2" s="1"/>
  <c r="J328" i="3"/>
  <c r="J1078" i="3" s="1"/>
  <c r="H33" i="2"/>
  <c r="H30" i="2" s="1"/>
  <c r="H56" i="2" s="1"/>
  <c r="J877" i="4"/>
  <c r="J864" i="4" s="1"/>
  <c r="K650" i="4"/>
  <c r="K637" i="4" s="1"/>
  <c r="J1107" i="4"/>
  <c r="J1015" i="4" s="1"/>
  <c r="I937" i="5"/>
  <c r="K1107" i="4"/>
  <c r="K1015" i="4" s="1"/>
  <c r="H937" i="5"/>
  <c r="J650" i="4"/>
  <c r="J40" i="4"/>
  <c r="K40" i="4"/>
  <c r="K273" i="4"/>
  <c r="K864" i="4"/>
  <c r="J273" i="4"/>
  <c r="H60" i="2" l="1"/>
  <c r="G60" i="2"/>
  <c r="J964" i="4"/>
  <c r="J637" i="4"/>
  <c r="K964" i="4"/>
  <c r="K1255" i="4" s="1"/>
  <c r="F36" i="25"/>
  <c r="J1255" i="4" l="1"/>
  <c r="D19" i="7" s="1"/>
  <c r="D20" i="7" s="1"/>
  <c r="E19" i="7"/>
  <c r="E20" i="7" s="1"/>
  <c r="J1079" i="3"/>
  <c r="H61" i="2"/>
  <c r="H62" i="2" s="1"/>
  <c r="H57" i="2"/>
  <c r="H58" i="2" s="1"/>
  <c r="E18" i="25"/>
  <c r="V14" i="25"/>
  <c r="T14" i="25" s="1"/>
  <c r="Q14" i="25" s="1"/>
  <c r="V31" i="25"/>
  <c r="T31" i="25" s="1"/>
  <c r="Q31" i="25" s="1"/>
  <c r="V24" i="25"/>
  <c r="T24" i="25" s="1"/>
  <c r="Q24" i="25" s="1"/>
  <c r="V23" i="25"/>
  <c r="T23" i="25" s="1"/>
  <c r="Q23" i="25" s="1"/>
  <c r="V22" i="25"/>
  <c r="T22" i="25" s="1"/>
  <c r="Q22" i="25" s="1"/>
  <c r="V21" i="25"/>
  <c r="T21" i="25" s="1"/>
  <c r="Q21" i="25" s="1"/>
  <c r="V29" i="25"/>
  <c r="T29" i="25" s="1"/>
  <c r="Q29" i="25" s="1"/>
  <c r="V20" i="25"/>
  <c r="T20" i="25" s="1"/>
  <c r="Q20" i="25" s="1"/>
  <c r="T26" i="25"/>
  <c r="Q26" i="25" s="1"/>
  <c r="T16" i="25"/>
  <c r="Q16" i="25" s="1"/>
  <c r="V13" i="25"/>
  <c r="T13" i="25" s="1"/>
  <c r="Q13" i="25" s="1"/>
  <c r="V15" i="25"/>
  <c r="T15" i="25" s="1"/>
  <c r="Q15" i="25" s="1"/>
  <c r="V28" i="25"/>
  <c r="T28" i="25" s="1"/>
  <c r="Q28" i="25" s="1"/>
  <c r="V17" i="25"/>
  <c r="T17" i="25" s="1"/>
  <c r="Q17" i="25" s="1"/>
  <c r="V33" i="25"/>
  <c r="T33" i="25" s="1"/>
  <c r="Q33" i="25" s="1"/>
  <c r="T32" i="25"/>
  <c r="Q32" i="25" s="1"/>
  <c r="V12" i="25"/>
  <c r="T12" i="25" s="1"/>
  <c r="Q12" i="25" s="1"/>
  <c r="V19" i="25"/>
  <c r="T19" i="25" s="1"/>
  <c r="Q19" i="25" s="1"/>
  <c r="V25" i="25"/>
  <c r="T25" i="25" s="1"/>
  <c r="Q25" i="25" s="1"/>
  <c r="V30" i="25"/>
  <c r="T30" i="25" s="1"/>
  <c r="Q30" i="25" s="1"/>
  <c r="V27" i="25"/>
  <c r="T27" i="25" s="1"/>
  <c r="Q27" i="25" s="1"/>
  <c r="V11" i="25"/>
  <c r="T11" i="25" s="1"/>
  <c r="Q11" i="25" s="1"/>
  <c r="V10" i="25"/>
  <c r="T10" i="25" s="1"/>
  <c r="Q10" i="25" s="1"/>
  <c r="Q9" i="25"/>
  <c r="V7" i="25"/>
  <c r="V6" i="25"/>
  <c r="V5" i="25"/>
  <c r="J14" i="25"/>
  <c r="H14" i="25" s="1"/>
  <c r="E14" i="25" s="1"/>
  <c r="J31" i="25"/>
  <c r="H31" i="25" s="1"/>
  <c r="E31" i="25" s="1"/>
  <c r="J24" i="25"/>
  <c r="H24" i="25" s="1"/>
  <c r="E24" i="25" s="1"/>
  <c r="J23" i="25"/>
  <c r="H23" i="25" s="1"/>
  <c r="E23" i="25" s="1"/>
  <c r="J22" i="25"/>
  <c r="H22" i="25" s="1"/>
  <c r="E22" i="25" s="1"/>
  <c r="J21" i="25"/>
  <c r="H21" i="25" s="1"/>
  <c r="E21" i="25" s="1"/>
  <c r="J29" i="25"/>
  <c r="H29" i="25" s="1"/>
  <c r="E29" i="25" s="1"/>
  <c r="J20" i="25"/>
  <c r="H20" i="25" s="1"/>
  <c r="E20" i="25" s="1"/>
  <c r="H26" i="25"/>
  <c r="E26" i="25" s="1"/>
  <c r="H16" i="25"/>
  <c r="E16" i="25" s="1"/>
  <c r="J13" i="25"/>
  <c r="H13" i="25" s="1"/>
  <c r="E13" i="25" s="1"/>
  <c r="J15" i="25"/>
  <c r="H15" i="25" s="1"/>
  <c r="E15" i="25" s="1"/>
  <c r="J28" i="25"/>
  <c r="H28" i="25" s="1"/>
  <c r="E28" i="25" s="1"/>
  <c r="H17" i="25"/>
  <c r="E17" i="25" s="1"/>
  <c r="J33" i="25"/>
  <c r="H33" i="25" s="1"/>
  <c r="E33" i="25" s="1"/>
  <c r="H32" i="25"/>
  <c r="E32" i="25" s="1"/>
  <c r="J12" i="25"/>
  <c r="H12" i="25" s="1"/>
  <c r="E12" i="25" s="1"/>
  <c r="J19" i="25"/>
  <c r="H19" i="25" s="1"/>
  <c r="E19" i="25" s="1"/>
  <c r="J25" i="25"/>
  <c r="H25" i="25" s="1"/>
  <c r="E25" i="25" s="1"/>
  <c r="J30" i="25"/>
  <c r="H30" i="25" s="1"/>
  <c r="E30" i="25" s="1"/>
  <c r="J27" i="25"/>
  <c r="H27" i="25" s="1"/>
  <c r="E27" i="25" s="1"/>
  <c r="J11" i="25"/>
  <c r="H11" i="25" s="1"/>
  <c r="E11" i="25" s="1"/>
  <c r="J10" i="25"/>
  <c r="H10" i="25" s="1"/>
  <c r="E10" i="25" s="1"/>
  <c r="E9" i="25"/>
  <c r="P14" i="25"/>
  <c r="N14" i="25" s="1"/>
  <c r="P31" i="25"/>
  <c r="N31" i="25" s="1"/>
  <c r="P24" i="25"/>
  <c r="N24" i="25" s="1"/>
  <c r="P23" i="25"/>
  <c r="N23" i="25" s="1"/>
  <c r="P22" i="25"/>
  <c r="N22" i="25" s="1"/>
  <c r="P21" i="25"/>
  <c r="N21" i="25" s="1"/>
  <c r="P29" i="25"/>
  <c r="N29" i="25" s="1"/>
  <c r="P20" i="25"/>
  <c r="N20" i="25" s="1"/>
  <c r="N26" i="25"/>
  <c r="N16" i="25"/>
  <c r="P13" i="25"/>
  <c r="N13" i="25" s="1"/>
  <c r="P15" i="25"/>
  <c r="N15" i="25" s="1"/>
  <c r="P28" i="25"/>
  <c r="N28" i="25" s="1"/>
  <c r="P17" i="25"/>
  <c r="N17" i="25" s="1"/>
  <c r="P33" i="25"/>
  <c r="N33" i="25" s="1"/>
  <c r="N32" i="25"/>
  <c r="P12" i="25"/>
  <c r="N12" i="25" s="1"/>
  <c r="P19" i="25"/>
  <c r="N19" i="25" s="1"/>
  <c r="P25" i="25"/>
  <c r="N25" i="25" s="1"/>
  <c r="P30" i="25"/>
  <c r="P27" i="25"/>
  <c r="N27" i="25" s="1"/>
  <c r="P11" i="25"/>
  <c r="P10" i="25"/>
  <c r="P7" i="25"/>
  <c r="P6" i="25"/>
  <c r="P5" i="25"/>
  <c r="N5" i="25" s="1"/>
  <c r="J7" i="25"/>
  <c r="H7" i="25" s="1"/>
  <c r="E14" i="7" l="1"/>
  <c r="E13" i="7" s="1"/>
  <c r="E10" i="7" s="1"/>
  <c r="E22" i="7"/>
  <c r="D14" i="7"/>
  <c r="D13" i="7" s="1"/>
  <c r="D10" i="7" s="1"/>
  <c r="D22" i="7"/>
  <c r="I1079" i="3"/>
  <c r="G61" i="2"/>
  <c r="G62" i="2" s="1"/>
  <c r="G57" i="2"/>
  <c r="G58" i="2" s="1"/>
  <c r="M78" i="1"/>
  <c r="I433" i="4"/>
  <c r="I432" i="4" s="1"/>
  <c r="I1180" i="4"/>
  <c r="I1179" i="4" s="1"/>
  <c r="I38" i="4"/>
  <c r="I37" i="4" s="1"/>
  <c r="I36" i="4" s="1"/>
  <c r="I35" i="4" s="1"/>
  <c r="I34" i="4" s="1"/>
  <c r="G34" i="33"/>
  <c r="I1226" i="4"/>
  <c r="I978" i="4"/>
  <c r="H153" i="3" s="1"/>
  <c r="H152" i="3" s="1"/>
  <c r="H147" i="3" s="1"/>
  <c r="H143" i="3" s="1"/>
  <c r="I504" i="4"/>
  <c r="H897" i="3" s="1"/>
  <c r="H896" i="3" s="1"/>
  <c r="H895" i="3" s="1"/>
  <c r="H887" i="3" s="1"/>
  <c r="H886" i="3" s="1"/>
  <c r="I948" i="4"/>
  <c r="I947" i="4" s="1"/>
  <c r="I140" i="4"/>
  <c r="I1220" i="4"/>
  <c r="I1219" i="4" s="1"/>
  <c r="I1218" i="4" s="1"/>
  <c r="I1217" i="4" s="1"/>
  <c r="I271" i="4"/>
  <c r="I270" i="4" s="1"/>
  <c r="I266" i="4" s="1"/>
  <c r="I265" i="4" s="1"/>
  <c r="I461" i="4"/>
  <c r="I460" i="4" s="1"/>
  <c r="I459" i="4" s="1"/>
  <c r="I423" i="4"/>
  <c r="I422" i="4" s="1"/>
  <c r="I420" i="4"/>
  <c r="I379" i="4"/>
  <c r="G16" i="34" s="1"/>
  <c r="I384" i="4"/>
  <c r="I383" i="4" s="1"/>
  <c r="G36" i="25"/>
  <c r="I521" i="4"/>
  <c r="H912" i="3" s="1"/>
  <c r="H911" i="3" s="1"/>
  <c r="H906" i="3" s="1"/>
  <c r="H902" i="3" s="1"/>
  <c r="H901" i="3" s="1"/>
  <c r="I1100" i="4"/>
  <c r="I1099" i="4" s="1"/>
  <c r="I1167" i="4"/>
  <c r="I1166" i="4" s="1"/>
  <c r="I1076" i="4"/>
  <c r="I931" i="4"/>
  <c r="I473" i="4"/>
  <c r="G584" i="5" s="1"/>
  <c r="I474" i="4"/>
  <c r="I588" i="4"/>
  <c r="I955" i="4"/>
  <c r="I953" i="4"/>
  <c r="I951" i="4"/>
  <c r="I849" i="4"/>
  <c r="I847" i="4"/>
  <c r="I842" i="4"/>
  <c r="I841" i="4" s="1"/>
  <c r="I198" i="4"/>
  <c r="I196" i="4"/>
  <c r="I194" i="4"/>
  <c r="J5" i="25"/>
  <c r="I49" i="4"/>
  <c r="I1047" i="4"/>
  <c r="I539" i="4"/>
  <c r="I538" i="4" s="1"/>
  <c r="I537" i="4" s="1"/>
  <c r="I536" i="4" s="1"/>
  <c r="I1151" i="4"/>
  <c r="I1150" i="4" s="1"/>
  <c r="I1149" i="4" s="1"/>
  <c r="E7" i="25"/>
  <c r="I172" i="4"/>
  <c r="I171" i="4" s="1"/>
  <c r="I170" i="4" s="1"/>
  <c r="I169" i="4" s="1"/>
  <c r="V47" i="25"/>
  <c r="T47" i="25" s="1"/>
  <c r="Q47" i="25" s="1"/>
  <c r="P47" i="25"/>
  <c r="N47" i="25" s="1"/>
  <c r="K47" i="25" s="1"/>
  <c r="J47" i="25"/>
  <c r="H47" i="25" s="1"/>
  <c r="E47" i="25" s="1"/>
  <c r="V46" i="25"/>
  <c r="T46" i="25" s="1"/>
  <c r="Q46" i="25" s="1"/>
  <c r="P46" i="25"/>
  <c r="N46" i="25" s="1"/>
  <c r="K46" i="25" s="1"/>
  <c r="J46" i="25"/>
  <c r="H46" i="25" s="1"/>
  <c r="E46" i="25" s="1"/>
  <c r="V45" i="25"/>
  <c r="T45" i="25" s="1"/>
  <c r="Q45" i="25" s="1"/>
  <c r="P45" i="25"/>
  <c r="N45" i="25" s="1"/>
  <c r="K45" i="25" s="1"/>
  <c r="J45" i="25"/>
  <c r="H45" i="25" s="1"/>
  <c r="E45" i="25" s="1"/>
  <c r="V44" i="25"/>
  <c r="T44" i="25" s="1"/>
  <c r="Q44" i="25" s="1"/>
  <c r="P44" i="25"/>
  <c r="N44" i="25" s="1"/>
  <c r="K44" i="25" s="1"/>
  <c r="J44" i="25"/>
  <c r="H44" i="25" s="1"/>
  <c r="E44" i="25" s="1"/>
  <c r="V43" i="25"/>
  <c r="T43" i="25" s="1"/>
  <c r="Q43" i="25" s="1"/>
  <c r="P43" i="25"/>
  <c r="N43" i="25" s="1"/>
  <c r="K43" i="25" s="1"/>
  <c r="J43" i="25"/>
  <c r="H43" i="25" s="1"/>
  <c r="E43" i="25" s="1"/>
  <c r="V42" i="25"/>
  <c r="T42" i="25" s="1"/>
  <c r="Q42" i="25" s="1"/>
  <c r="P42" i="25"/>
  <c r="J42" i="25"/>
  <c r="H42" i="25" s="1"/>
  <c r="E42" i="25" s="1"/>
  <c r="J6" i="25"/>
  <c r="H6" i="25" s="1"/>
  <c r="E6" i="25" s="1"/>
  <c r="K25" i="25"/>
  <c r="K17" i="25"/>
  <c r="K12" i="25"/>
  <c r="I482" i="4"/>
  <c r="I481" i="4" s="1"/>
  <c r="I477" i="4" s="1"/>
  <c r="I476" i="4" s="1"/>
  <c r="I490" i="4"/>
  <c r="I489" i="4" s="1"/>
  <c r="I413" i="4"/>
  <c r="G487" i="5" s="1"/>
  <c r="I417" i="4"/>
  <c r="I416" i="4" s="1"/>
  <c r="I401" i="4"/>
  <c r="I400" i="4" s="1"/>
  <c r="I910" i="4"/>
  <c r="H39" i="33"/>
  <c r="H38" i="33" s="1"/>
  <c r="H37" i="33" s="1"/>
  <c r="H36" i="33" s="1"/>
  <c r="H35" i="33" s="1"/>
  <c r="G39" i="33"/>
  <c r="G38" i="33" s="1"/>
  <c r="G37" i="33" s="1"/>
  <c r="G36" i="33" s="1"/>
  <c r="G35" i="33" s="1"/>
  <c r="H33" i="33"/>
  <c r="H32" i="33" s="1"/>
  <c r="H31" i="33" s="1"/>
  <c r="H30" i="33" s="1"/>
  <c r="H29" i="33" s="1"/>
  <c r="G33" i="33"/>
  <c r="G32" i="33" s="1"/>
  <c r="G31" i="33" s="1"/>
  <c r="G30" i="33" s="1"/>
  <c r="G29" i="33" s="1"/>
  <c r="H27" i="33"/>
  <c r="H26" i="33" s="1"/>
  <c r="H25" i="33" s="1"/>
  <c r="H24" i="33" s="1"/>
  <c r="H23" i="33" s="1"/>
  <c r="G27" i="33"/>
  <c r="G26" i="33" s="1"/>
  <c r="G25" i="33" s="1"/>
  <c r="G24" i="33" s="1"/>
  <c r="G23" i="33" s="1"/>
  <c r="H15" i="33"/>
  <c r="H14" i="33" s="1"/>
  <c r="H13" i="33" s="1"/>
  <c r="H12" i="33" s="1"/>
  <c r="H11" i="33" s="1"/>
  <c r="H16" i="33" s="1"/>
  <c r="G15" i="33"/>
  <c r="G14" i="33" s="1"/>
  <c r="G13" i="33" s="1"/>
  <c r="G12" i="33" s="1"/>
  <c r="G11" i="33" s="1"/>
  <c r="G16" i="33" s="1"/>
  <c r="H44" i="33"/>
  <c r="H43" i="33" s="1"/>
  <c r="H42" i="33" s="1"/>
  <c r="H41" i="33" s="1"/>
  <c r="H40" i="33"/>
  <c r="H34" i="33"/>
  <c r="H28" i="33"/>
  <c r="H21" i="33"/>
  <c r="H20" i="33" s="1"/>
  <c r="H19" i="33" s="1"/>
  <c r="H18" i="33" s="1"/>
  <c r="H17" i="33" s="1"/>
  <c r="G44" i="33"/>
  <c r="G43" i="33" s="1"/>
  <c r="G42" i="33" s="1"/>
  <c r="G41" i="33" s="1"/>
  <c r="G40" i="33"/>
  <c r="G28" i="33"/>
  <c r="G21" i="33"/>
  <c r="G20" i="33" s="1"/>
  <c r="G19" i="33" s="1"/>
  <c r="G18" i="33" s="1"/>
  <c r="G17" i="33" s="1"/>
  <c r="I834" i="4"/>
  <c r="I833" i="4" s="1"/>
  <c r="I832" i="4" s="1"/>
  <c r="I831" i="4" s="1"/>
  <c r="H758" i="3" s="1"/>
  <c r="H757" i="3" s="1"/>
  <c r="H754" i="3" s="1"/>
  <c r="H748" i="3" s="1"/>
  <c r="H747" i="3" s="1"/>
  <c r="H746" i="3" s="1"/>
  <c r="F42" i="2" s="1"/>
  <c r="I828" i="4"/>
  <c r="K16" i="25"/>
  <c r="S36" i="25"/>
  <c r="T7" i="25"/>
  <c r="Q7" i="25" s="1"/>
  <c r="T6" i="25"/>
  <c r="Q6" i="25" s="1"/>
  <c r="K9" i="25"/>
  <c r="K33" i="25"/>
  <c r="K32" i="25"/>
  <c r="K19" i="25"/>
  <c r="N30" i="25"/>
  <c r="K30" i="25" s="1"/>
  <c r="N7" i="25"/>
  <c r="K7" i="25" s="1"/>
  <c r="N6" i="25"/>
  <c r="K6" i="25" s="1"/>
  <c r="M36" i="25"/>
  <c r="K26" i="25"/>
  <c r="K13" i="25"/>
  <c r="K15" i="25"/>
  <c r="K28" i="25"/>
  <c r="R36" i="25"/>
  <c r="T5" i="25"/>
  <c r="Q5" i="25" s="1"/>
  <c r="N10" i="25"/>
  <c r="K10" i="25" s="1"/>
  <c r="L36" i="25"/>
  <c r="K27" i="25"/>
  <c r="I263" i="4"/>
  <c r="I465" i="4"/>
  <c r="I464" i="4" s="1"/>
  <c r="I594" i="4"/>
  <c r="I593" i="4" s="1"/>
  <c r="I95" i="4"/>
  <c r="I93" i="4"/>
  <c r="I718" i="4"/>
  <c r="I717" i="4" s="1"/>
  <c r="I453" i="4"/>
  <c r="I452" i="4" s="1"/>
  <c r="I468" i="4"/>
  <c r="I467" i="4" s="1"/>
  <c r="I914" i="4"/>
  <c r="I913" i="4" s="1"/>
  <c r="I912" i="4" s="1"/>
  <c r="I285" i="4"/>
  <c r="I286" i="4"/>
  <c r="I1195" i="4"/>
  <c r="I1190" i="4" s="1"/>
  <c r="I1188" i="4"/>
  <c r="I1187" i="4" s="1"/>
  <c r="I770" i="4"/>
  <c r="I769" i="4" s="1"/>
  <c r="I768" i="4" s="1"/>
  <c r="I586" i="4"/>
  <c r="I584" i="4"/>
  <c r="I513" i="4"/>
  <c r="I512" i="4" s="1"/>
  <c r="I153" i="4"/>
  <c r="I152" i="4" s="1"/>
  <c r="I151" i="4" s="1"/>
  <c r="I150" i="4" s="1"/>
  <c r="I80" i="4"/>
  <c r="I79" i="4" s="1"/>
  <c r="I21" i="4"/>
  <c r="H107" i="3" s="1"/>
  <c r="H106" i="3" s="1"/>
  <c r="H103" i="3" s="1"/>
  <c r="H102" i="3" s="1"/>
  <c r="H101" i="3" s="1"/>
  <c r="H100" i="3" s="1"/>
  <c r="F17" i="2" s="1"/>
  <c r="I591" i="4"/>
  <c r="I136" i="4"/>
  <c r="I617" i="4"/>
  <c r="I894" i="4"/>
  <c r="I895" i="4"/>
  <c r="I1208" i="4"/>
  <c r="I1164" i="4"/>
  <c r="I1163" i="4" s="1"/>
  <c r="I1147" i="4"/>
  <c r="I1146" i="4" s="1"/>
  <c r="I1145" i="4" s="1"/>
  <c r="I1204" i="4"/>
  <c r="H516" i="3" s="1"/>
  <c r="I1200" i="4"/>
  <c r="H512" i="3" s="1"/>
  <c r="H511" i="3" s="1"/>
  <c r="I458" i="4"/>
  <c r="I211" i="4"/>
  <c r="I695" i="4"/>
  <c r="I694" i="4" s="1"/>
  <c r="I693" i="4" s="1"/>
  <c r="I691" i="4"/>
  <c r="I690" i="4" s="1"/>
  <c r="I689" i="4" s="1"/>
  <c r="I758" i="4"/>
  <c r="I757" i="4" s="1"/>
  <c r="I756" i="4" s="1"/>
  <c r="H446" i="3"/>
  <c r="H445" i="3" s="1"/>
  <c r="H442" i="3" s="1"/>
  <c r="I1160" i="4"/>
  <c r="I1159" i="4" s="1"/>
  <c r="I1158" i="4" s="1"/>
  <c r="I283" i="4"/>
  <c r="I282" i="4" s="1"/>
  <c r="I754" i="4"/>
  <c r="I753" i="4" s="1"/>
  <c r="I752" i="4" s="1"/>
  <c r="I544" i="4"/>
  <c r="G16" i="6"/>
  <c r="G15" i="6" s="1"/>
  <c r="G14" i="6" s="1"/>
  <c r="G13" i="6" s="1"/>
  <c r="G12" i="6" s="1"/>
  <c r="I766" i="4"/>
  <c r="I765" i="4" s="1"/>
  <c r="I764" i="4" s="1"/>
  <c r="I531" i="4"/>
  <c r="I530" i="4" s="1"/>
  <c r="I528" i="4" s="1"/>
  <c r="I529" i="4"/>
  <c r="I366" i="4"/>
  <c r="I365" i="4" s="1"/>
  <c r="I363" i="4" s="1"/>
  <c r="I364" i="4"/>
  <c r="I750" i="4"/>
  <c r="I749" i="4" s="1"/>
  <c r="I748" i="4" s="1"/>
  <c r="I32" i="4"/>
  <c r="I31" i="4" s="1"/>
  <c r="I30" i="4" s="1"/>
  <c r="I29" i="4" s="1"/>
  <c r="I28" i="4" s="1"/>
  <c r="I56" i="4"/>
  <c r="I55" i="4" s="1"/>
  <c r="I54" i="4" s="1"/>
  <c r="I53" i="4" s="1"/>
  <c r="I715" i="4"/>
  <c r="I714" i="4" s="1"/>
  <c r="I746" i="4"/>
  <c r="I745" i="4" s="1"/>
  <c r="I744" i="4" s="1"/>
  <c r="I1245" i="4"/>
  <c r="I1243" i="4"/>
  <c r="I46" i="4"/>
  <c r="I51" i="4"/>
  <c r="I50" i="4" s="1"/>
  <c r="K675" i="5"/>
  <c r="I109" i="4"/>
  <c r="I108" i="4" s="1"/>
  <c r="H98" i="1"/>
  <c r="I742" i="4"/>
  <c r="I741" i="4" s="1"/>
  <c r="I740" i="4" s="1"/>
  <c r="I549" i="4"/>
  <c r="I548" i="4" s="1"/>
  <c r="I1041" i="4"/>
  <c r="I1006" i="4"/>
  <c r="I67" i="4"/>
  <c r="H52" i="3" s="1"/>
  <c r="H51" i="3" s="1"/>
  <c r="H46" i="3" s="1"/>
  <c r="H45" i="3" s="1"/>
  <c r="H44" i="3" s="1"/>
  <c r="H43" i="3" s="1"/>
  <c r="F16" i="2" s="1"/>
  <c r="I762" i="4"/>
  <c r="I761" i="4" s="1"/>
  <c r="I760" i="4" s="1"/>
  <c r="I687" i="4"/>
  <c r="I686" i="4" s="1"/>
  <c r="I685" i="4" s="1"/>
  <c r="I576" i="4"/>
  <c r="I575" i="4" s="1"/>
  <c r="I567" i="4"/>
  <c r="I563" i="4"/>
  <c r="I565" i="4"/>
  <c r="I128" i="4"/>
  <c r="I130" i="4"/>
  <c r="I1105" i="4"/>
  <c r="I1104" i="4" s="1"/>
  <c r="I1103" i="4" s="1"/>
  <c r="I1102" i="4" s="1"/>
  <c r="I333" i="4"/>
  <c r="I332" i="4" s="1"/>
  <c r="I331" i="4" s="1"/>
  <c r="I1213" i="4"/>
  <c r="I1212" i="4" s="1"/>
  <c r="I1211" i="4" s="1"/>
  <c r="I1210" i="4" s="1"/>
  <c r="I870" i="4"/>
  <c r="I869" i="4" s="1"/>
  <c r="I868" i="4" s="1"/>
  <c r="I867" i="4" s="1"/>
  <c r="G41" i="6"/>
  <c r="G40" i="6" s="1"/>
  <c r="G39" i="6" s="1"/>
  <c r="G38" i="6" s="1"/>
  <c r="G37" i="6" s="1"/>
  <c r="G36" i="6" s="1"/>
  <c r="I552" i="4"/>
  <c r="G29" i="6"/>
  <c r="G28" i="6" s="1"/>
  <c r="G27" i="6" s="1"/>
  <c r="G26" i="6" s="1"/>
  <c r="G25" i="6" s="1"/>
  <c r="G24" i="6" s="1"/>
  <c r="G22" i="6"/>
  <c r="G21" i="6" s="1"/>
  <c r="G20" i="6" s="1"/>
  <c r="G19" i="6" s="1"/>
  <c r="G18" i="6" s="1"/>
  <c r="I357" i="4"/>
  <c r="I356" i="4" s="1"/>
  <c r="I355" i="4" s="1"/>
  <c r="I1111" i="4"/>
  <c r="I1110" i="4" s="1"/>
  <c r="I1109" i="4" s="1"/>
  <c r="I1108" i="4" s="1"/>
  <c r="I1143" i="4"/>
  <c r="I1142" i="4" s="1"/>
  <c r="I1141" i="4" s="1"/>
  <c r="I1065" i="4"/>
  <c r="I1064" i="4" s="1"/>
  <c r="I1020" i="4"/>
  <c r="I242" i="4"/>
  <c r="I241" i="4" s="1"/>
  <c r="I240" i="4" s="1"/>
  <c r="I239" i="4" s="1"/>
  <c r="I113" i="4"/>
  <c r="I112" i="4" s="1"/>
  <c r="I111" i="4" s="1"/>
  <c r="I104" i="4"/>
  <c r="I106" i="4"/>
  <c r="I100" i="4"/>
  <c r="I99" i="4" s="1"/>
  <c r="I98" i="4" s="1"/>
  <c r="I381" i="4"/>
  <c r="I380" i="4" s="1"/>
  <c r="G45" i="6"/>
  <c r="G44" i="6" s="1"/>
  <c r="G43" i="6" s="1"/>
  <c r="G42" i="6" s="1"/>
  <c r="I1253" i="4"/>
  <c r="I1252" i="4" s="1"/>
  <c r="I1250" i="4"/>
  <c r="I1235" i="4"/>
  <c r="I1234" i="4" s="1"/>
  <c r="I1233" i="4" s="1"/>
  <c r="I1232" i="4" s="1"/>
  <c r="I1231" i="4" s="1"/>
  <c r="I1230" i="4" s="1"/>
  <c r="I1191" i="4"/>
  <c r="I1206" i="4"/>
  <c r="I1183" i="4"/>
  <c r="I1182" i="4" s="1"/>
  <c r="I1175" i="4"/>
  <c r="I1173" i="4"/>
  <c r="I1136" i="4"/>
  <c r="I1135" i="4" s="1"/>
  <c r="I1128" i="4"/>
  <c r="I1127" i="4" s="1"/>
  <c r="I1139" i="4"/>
  <c r="I1138" i="4" s="1"/>
  <c r="I1123" i="4"/>
  <c r="G647" i="5" s="1"/>
  <c r="I1096" i="4"/>
  <c r="I1095" i="4" s="1"/>
  <c r="I1094" i="4" s="1"/>
  <c r="I1092" i="4"/>
  <c r="I1091" i="4" s="1"/>
  <c r="I1090" i="4" s="1"/>
  <c r="I1088" i="4"/>
  <c r="I1087" i="4" s="1"/>
  <c r="I1086" i="4" s="1"/>
  <c r="I1062" i="4"/>
  <c r="I1060" i="4"/>
  <c r="I1057" i="4"/>
  <c r="I1056" i="4" s="1"/>
  <c r="I1054" i="4"/>
  <c r="I1052" i="4"/>
  <c r="I1045" i="4"/>
  <c r="I1002" i="4"/>
  <c r="I1001" i="4" s="1"/>
  <c r="I1000" i="4" s="1"/>
  <c r="I989" i="4"/>
  <c r="I988" i="4" s="1"/>
  <c r="I987" i="4" s="1"/>
  <c r="I986" i="4" s="1"/>
  <c r="I985" i="4" s="1"/>
  <c r="I970" i="4"/>
  <c r="I969" i="4" s="1"/>
  <c r="I943" i="4"/>
  <c r="I942" i="4" s="1"/>
  <c r="I899" i="4"/>
  <c r="I898" i="4" s="1"/>
  <c r="I892" i="4"/>
  <c r="I891" i="4" s="1"/>
  <c r="I889" i="4"/>
  <c r="I888" i="4" s="1"/>
  <c r="I837" i="4"/>
  <c r="I836" i="4" s="1"/>
  <c r="I807" i="4"/>
  <c r="I806" i="4" s="1"/>
  <c r="I805" i="4" s="1"/>
  <c r="I794" i="4"/>
  <c r="I793" i="4" s="1"/>
  <c r="I792" i="4" s="1"/>
  <c r="I790" i="4"/>
  <c r="I789" i="4" s="1"/>
  <c r="I788" i="4" s="1"/>
  <c r="I780" i="4"/>
  <c r="I779" i="4" s="1"/>
  <c r="I778" i="4" s="1"/>
  <c r="I777" i="4" s="1"/>
  <c r="I775" i="4"/>
  <c r="I774" i="4" s="1"/>
  <c r="I773" i="4" s="1"/>
  <c r="I772" i="4" s="1"/>
  <c r="I728" i="4"/>
  <c r="I727" i="4" s="1"/>
  <c r="I705" i="4"/>
  <c r="I704" i="4" s="1"/>
  <c r="I703" i="4" s="1"/>
  <c r="I700" i="4"/>
  <c r="I699" i="4" s="1"/>
  <c r="I698" i="4" s="1"/>
  <c r="I697" i="4" s="1"/>
  <c r="I683" i="4"/>
  <c r="I682" i="4" s="1"/>
  <c r="I681" i="4" s="1"/>
  <c r="I673" i="4"/>
  <c r="I672" i="4" s="1"/>
  <c r="I669" i="4"/>
  <c r="I668" i="4" s="1"/>
  <c r="I659" i="4"/>
  <c r="I658" i="4" s="1"/>
  <c r="I657" i="4" s="1"/>
  <c r="I643" i="4"/>
  <c r="I642" i="4" s="1"/>
  <c r="I641" i="4" s="1"/>
  <c r="I640" i="4" s="1"/>
  <c r="I609" i="4"/>
  <c r="I608" i="4" s="1"/>
  <c r="I602" i="4"/>
  <c r="I556" i="4"/>
  <c r="I555" i="4" s="1"/>
  <c r="I554" i="4" s="1"/>
  <c r="I518" i="4"/>
  <c r="I508" i="4"/>
  <c r="I507" i="4" s="1"/>
  <c r="I498" i="4"/>
  <c r="I496" i="4"/>
  <c r="I487" i="4"/>
  <c r="I486" i="4" s="1"/>
  <c r="I479" i="4"/>
  <c r="I478" i="4" s="1"/>
  <c r="I450" i="4"/>
  <c r="I449" i="4" s="1"/>
  <c r="I446" i="4"/>
  <c r="I445" i="4" s="1"/>
  <c r="I444" i="4" s="1"/>
  <c r="I427" i="4"/>
  <c r="I426" i="4" s="1"/>
  <c r="I371" i="4"/>
  <c r="I370" i="4" s="1"/>
  <c r="I351" i="4"/>
  <c r="I348" i="4"/>
  <c r="I347" i="4" s="1"/>
  <c r="I329" i="4"/>
  <c r="I328" i="4" s="1"/>
  <c r="I327" i="4" s="1"/>
  <c r="I325" i="4"/>
  <c r="I324" i="4" s="1"/>
  <c r="I323" i="4" s="1"/>
  <c r="I321" i="4"/>
  <c r="I320" i="4" s="1"/>
  <c r="I319" i="4" s="1"/>
  <c r="I308" i="4"/>
  <c r="I307" i="4" s="1"/>
  <c r="I306" i="4" s="1"/>
  <c r="I303" i="4"/>
  <c r="I302" i="4" s="1"/>
  <c r="I300" i="4"/>
  <c r="I299" i="4" s="1"/>
  <c r="I297" i="4"/>
  <c r="I296" i="4" s="1"/>
  <c r="I294" i="4"/>
  <c r="I293" i="4" s="1"/>
  <c r="I291" i="4"/>
  <c r="I290" i="4" s="1"/>
  <c r="I249" i="4"/>
  <c r="I248" i="4" s="1"/>
  <c r="I247" i="4" s="1"/>
  <c r="I246" i="4" s="1"/>
  <c r="I245" i="4" s="1"/>
  <c r="I229" i="4"/>
  <c r="I228" i="4" s="1"/>
  <c r="I227" i="4" s="1"/>
  <c r="I225" i="4"/>
  <c r="I224" i="4" s="1"/>
  <c r="I223" i="4" s="1"/>
  <c r="I184" i="4"/>
  <c r="I183" i="4" s="1"/>
  <c r="I182" i="4" s="1"/>
  <c r="I181" i="4" s="1"/>
  <c r="I180" i="4" s="1"/>
  <c r="I179" i="4" s="1"/>
  <c r="I177" i="4"/>
  <c r="I176" i="4" s="1"/>
  <c r="I174" i="4" s="1"/>
  <c r="I167" i="4"/>
  <c r="I166" i="4" s="1"/>
  <c r="I165" i="4" s="1"/>
  <c r="I162" i="4"/>
  <c r="I161" i="4" s="1"/>
  <c r="I160" i="4" s="1"/>
  <c r="I158" i="4"/>
  <c r="I157" i="4" s="1"/>
  <c r="I156" i="4" s="1"/>
  <c r="I122" i="4"/>
  <c r="I121" i="4" s="1"/>
  <c r="I119" i="4"/>
  <c r="I118" i="4" s="1"/>
  <c r="I76" i="4"/>
  <c r="I75" i="4" s="1"/>
  <c r="I62" i="4"/>
  <c r="I26" i="4"/>
  <c r="I25" i="4" s="1"/>
  <c r="I23" i="4"/>
  <c r="I19" i="4"/>
  <c r="I71" i="4"/>
  <c r="I70" i="4" s="1"/>
  <c r="I604" i="4"/>
  <c r="I68" i="4"/>
  <c r="G35" i="6"/>
  <c r="G34" i="6" s="1"/>
  <c r="G33" i="6" s="1"/>
  <c r="G32" i="6" s="1"/>
  <c r="G31" i="6" s="1"/>
  <c r="G30" i="6" s="1"/>
  <c r="I606" i="4"/>
  <c r="I929" i="4"/>
  <c r="I361" i="4"/>
  <c r="I360" i="4" s="1"/>
  <c r="I359" i="4" s="1"/>
  <c r="I853" i="4"/>
  <c r="I852" i="4" s="1"/>
  <c r="I1177" i="4"/>
  <c r="I825" i="4"/>
  <c r="I823" i="4"/>
  <c r="I1193" i="4"/>
  <c r="I615" i="4"/>
  <c r="I1022" i="4"/>
  <c r="I632" i="4"/>
  <c r="I631" i="4" s="1"/>
  <c r="I1028" i="4"/>
  <c r="I1027" i="4" s="1"/>
  <c r="I237" i="4"/>
  <c r="I83" i="4"/>
  <c r="I85" i="4"/>
  <c r="I88" i="4"/>
  <c r="I90" i="4"/>
  <c r="I973" i="4"/>
  <c r="I1084" i="4"/>
  <c r="I1083" i="4" s="1"/>
  <c r="I1082" i="4" s="1"/>
  <c r="I1125" i="4"/>
  <c r="I1124" i="4" s="1"/>
  <c r="I344" i="4"/>
  <c r="I526" i="4"/>
  <c r="I525" i="4" s="1"/>
  <c r="I524" i="4" s="1"/>
  <c r="I523" i="4" s="1"/>
  <c r="I522" i="4" s="1"/>
  <c r="I798" i="4"/>
  <c r="I797" i="4" s="1"/>
  <c r="I796" i="4" s="1"/>
  <c r="I676" i="4"/>
  <c r="I675" i="4" s="1"/>
  <c r="I235" i="4"/>
  <c r="I546" i="4"/>
  <c r="I543" i="4" s="1"/>
  <c r="I542" i="4" s="1"/>
  <c r="I722" i="4"/>
  <c r="I721" i="4" s="1"/>
  <c r="I996" i="4"/>
  <c r="I995" i="4" s="1"/>
  <c r="I994" i="4" s="1"/>
  <c r="I993" i="4" s="1"/>
  <c r="I992" i="4" s="1"/>
  <c r="I340" i="4"/>
  <c r="I1074" i="4"/>
  <c r="I261" i="4"/>
  <c r="I280" i="4"/>
  <c r="I279" i="4" s="1"/>
  <c r="I353" i="4"/>
  <c r="I550" i="4"/>
  <c r="I902" i="4"/>
  <c r="I901" i="4" s="1"/>
  <c r="I975" i="4"/>
  <c r="I205" i="4"/>
  <c r="I204" i="4" s="1"/>
  <c r="I516" i="4"/>
  <c r="I731" i="4"/>
  <c r="I730" i="4" s="1"/>
  <c r="I738" i="4"/>
  <c r="I737" i="4" s="1"/>
  <c r="I882" i="4"/>
  <c r="I881" i="4" s="1"/>
  <c r="I880" i="4" s="1"/>
  <c r="I886" i="4"/>
  <c r="I885" i="4" s="1"/>
  <c r="I1116" i="4"/>
  <c r="I1115" i="4" s="1"/>
  <c r="I390" i="4"/>
  <c r="I387" i="4" s="1"/>
  <c r="I386" i="4" s="1"/>
  <c r="I666" i="4"/>
  <c r="I665" i="4" s="1"/>
  <c r="I1039" i="4"/>
  <c r="I786" i="4"/>
  <c r="I785" i="4" s="1"/>
  <c r="I784" i="4" s="1"/>
  <c r="I1025" i="4"/>
  <c r="I1024" i="4" s="1"/>
  <c r="I406" i="4"/>
  <c r="I655" i="4"/>
  <c r="I654" i="4" s="1"/>
  <c r="I653" i="4" s="1"/>
  <c r="I679" i="4"/>
  <c r="I678" i="4" s="1"/>
  <c r="I725" i="4"/>
  <c r="I724" i="4" s="1"/>
  <c r="I414" i="4"/>
  <c r="I906" i="4"/>
  <c r="I905" i="4" s="1"/>
  <c r="I904" i="4" s="1"/>
  <c r="I1070" i="4"/>
  <c r="I1069" i="4" s="1"/>
  <c r="I1068" i="4" s="1"/>
  <c r="I1248" i="4"/>
  <c r="I388" i="4"/>
  <c r="I408" i="4"/>
  <c r="I64" i="4"/>
  <c r="I202" i="4"/>
  <c r="I201" i="4" s="1"/>
  <c r="I342" i="4"/>
  <c r="I404" i="4"/>
  <c r="I635" i="4"/>
  <c r="I634" i="4" s="1"/>
  <c r="I960" i="4"/>
  <c r="I663" i="4"/>
  <c r="I662" i="4" s="1"/>
  <c r="I711" i="4"/>
  <c r="I710" i="4" s="1"/>
  <c r="I709" i="4" s="1"/>
  <c r="I735" i="4"/>
  <c r="I734" i="4" s="1"/>
  <c r="I1008" i="4"/>
  <c r="I1080" i="4"/>
  <c r="I1079" i="4" s="1"/>
  <c r="I1078" i="4" s="1"/>
  <c r="I1119" i="4"/>
  <c r="I923" i="4"/>
  <c r="I922" i="4" s="1"/>
  <c r="I921" i="4" s="1"/>
  <c r="I920" i="4" s="1"/>
  <c r="I962" i="4"/>
  <c r="I1010" i="4"/>
  <c r="I1131" i="4"/>
  <c r="F21" i="2"/>
  <c r="C11" i="7"/>
  <c r="I830" i="4" l="1"/>
  <c r="E15" i="7"/>
  <c r="D15" i="7"/>
  <c r="R37" i="25"/>
  <c r="H262" i="3"/>
  <c r="H261" i="3" s="1"/>
  <c r="H260" i="3" s="1"/>
  <c r="H259" i="3" s="1"/>
  <c r="H258" i="3" s="1"/>
  <c r="H238" i="3" s="1"/>
  <c r="F24" i="2" s="1"/>
  <c r="G867" i="5"/>
  <c r="G17" i="34"/>
  <c r="G15" i="34"/>
  <c r="G14" i="34" s="1"/>
  <c r="G13" i="34" s="1"/>
  <c r="G12" i="34" s="1"/>
  <c r="G11" i="34" s="1"/>
  <c r="G10" i="34" s="1"/>
  <c r="G9" i="34" s="1"/>
  <c r="G300" i="34" s="1"/>
  <c r="H237" i="3"/>
  <c r="G585" i="5"/>
  <c r="G583" i="5"/>
  <c r="G582" i="5" s="1"/>
  <c r="G581" i="5" s="1"/>
  <c r="G580" i="5" s="1"/>
  <c r="G579" i="5" s="1"/>
  <c r="H729" i="3"/>
  <c r="H728" i="3" s="1"/>
  <c r="H727" i="3" s="1"/>
  <c r="H726" i="3" s="1"/>
  <c r="H725" i="3" s="1"/>
  <c r="H724" i="3" s="1"/>
  <c r="H723" i="3" s="1"/>
  <c r="G41" i="5"/>
  <c r="G646" i="5"/>
  <c r="G648" i="5"/>
  <c r="G488" i="5"/>
  <c r="G486" i="5"/>
  <c r="G485" i="5" s="1"/>
  <c r="I419" i="4"/>
  <c r="G498" i="5"/>
  <c r="I590" i="4"/>
  <c r="I783" i="4"/>
  <c r="H851" i="3"/>
  <c r="H850" i="3" s="1"/>
  <c r="H849" i="3" s="1"/>
  <c r="H848" i="3" s="1"/>
  <c r="H885" i="3"/>
  <c r="F45" i="2" s="1"/>
  <c r="H806" i="3"/>
  <c r="H805" i="3" s="1"/>
  <c r="H804" i="3" s="1"/>
  <c r="H803" i="3" s="1"/>
  <c r="H866" i="3"/>
  <c r="H865" i="3" s="1"/>
  <c r="H864" i="3" s="1"/>
  <c r="H863" i="3" s="1"/>
  <c r="H435" i="3"/>
  <c r="H433" i="3" s="1"/>
  <c r="H430" i="3" s="1"/>
  <c r="H426" i="3" s="1"/>
  <c r="H169" i="3"/>
  <c r="H168" i="3" s="1"/>
  <c r="H167" i="3" s="1"/>
  <c r="I138" i="4"/>
  <c r="I135" i="4" s="1"/>
  <c r="I134" i="4" s="1"/>
  <c r="I133" i="4" s="1"/>
  <c r="H166" i="3"/>
  <c r="H164" i="3" s="1"/>
  <c r="H161" i="3" s="1"/>
  <c r="I48" i="4"/>
  <c r="I45" i="4" s="1"/>
  <c r="I44" i="4" s="1"/>
  <c r="I43" i="4" s="1"/>
  <c r="I42" i="4" s="1"/>
  <c r="H18" i="3"/>
  <c r="H17" i="3" s="1"/>
  <c r="I866" i="4"/>
  <c r="I865" i="4" s="1"/>
  <c r="I1073" i="4"/>
  <c r="I1072" i="4" s="1"/>
  <c r="I671" i="4"/>
  <c r="I639" i="4"/>
  <c r="I638" i="4" s="1"/>
  <c r="I720" i="4"/>
  <c r="I827" i="4"/>
  <c r="I713" i="4"/>
  <c r="I463" i="4"/>
  <c r="I485" i="4"/>
  <c r="I484" i="4" s="1"/>
  <c r="I851" i="4"/>
  <c r="I1051" i="4"/>
  <c r="I412" i="4"/>
  <c r="I411" i="4" s="1"/>
  <c r="I1199" i="4"/>
  <c r="I278" i="4"/>
  <c r="I277" i="4" s="1"/>
  <c r="I276" i="4" s="1"/>
  <c r="I103" i="4"/>
  <c r="I102" i="4" s="1"/>
  <c r="I97" i="4" s="1"/>
  <c r="I127" i="4"/>
  <c r="I126" i="4" s="1"/>
  <c r="I125" i="4" s="1"/>
  <c r="I124" i="4" s="1"/>
  <c r="I1121" i="4"/>
  <c r="I1118" i="4" s="1"/>
  <c r="I959" i="4"/>
  <c r="I958" i="4" s="1"/>
  <c r="I957" i="4" s="1"/>
  <c r="I1247" i="4"/>
  <c r="I520" i="4"/>
  <c r="I515" i="4" s="1"/>
  <c r="I702" i="4"/>
  <c r="I1038" i="4"/>
  <c r="I804" i="4"/>
  <c r="I378" i="4"/>
  <c r="I377" i="4" s="1"/>
  <c r="I376" i="4" s="1"/>
  <c r="I350" i="4"/>
  <c r="I346" i="4" s="1"/>
  <c r="I614" i="4"/>
  <c r="I1059" i="4"/>
  <c r="I909" i="4"/>
  <c r="I908" i="4" s="1"/>
  <c r="I82" i="4"/>
  <c r="I601" i="4"/>
  <c r="I600" i="4" s="1"/>
  <c r="I599" i="4" s="1"/>
  <c r="I260" i="4"/>
  <c r="I305" i="4"/>
  <c r="I733" i="4"/>
  <c r="I928" i="4"/>
  <c r="I927" i="4" s="1"/>
  <c r="I1172" i="4"/>
  <c r="I1171" i="4" s="1"/>
  <c r="I1170" i="4" s="1"/>
  <c r="I234" i="4"/>
  <c r="I233" i="4" s="1"/>
  <c r="I1019" i="4"/>
  <c r="I822" i="4"/>
  <c r="I821" i="4" s="1"/>
  <c r="I1205" i="4"/>
  <c r="I562" i="4"/>
  <c r="I561" i="4" s="1"/>
  <c r="I984" i="4"/>
  <c r="I661" i="4"/>
  <c r="I117" i="4"/>
  <c r="I116" i="4" s="1"/>
  <c r="I115" i="4" s="1"/>
  <c r="I87" i="4"/>
  <c r="I448" i="4"/>
  <c r="I66" i="4"/>
  <c r="I61" i="4" s="1"/>
  <c r="I60" i="4" s="1"/>
  <c r="I1133" i="4"/>
  <c r="I1130" i="4" s="1"/>
  <c r="I457" i="4"/>
  <c r="I456" i="4" s="1"/>
  <c r="I455" i="4" s="1"/>
  <c r="I503" i="4"/>
  <c r="I502" i="4" s="1"/>
  <c r="I472" i="4"/>
  <c r="I471" i="4" s="1"/>
  <c r="I470" i="4" s="1"/>
  <c r="I571" i="4"/>
  <c r="I570" i="4" s="1"/>
  <c r="I569" i="4" s="1"/>
  <c r="I1242" i="4"/>
  <c r="I897" i="4"/>
  <c r="I1005" i="4"/>
  <c r="I1098" i="4"/>
  <c r="I289" i="4"/>
  <c r="I288" i="4" s="1"/>
  <c r="I318" i="4"/>
  <c r="I317" i="4" s="1"/>
  <c r="I316" i="4" s="1"/>
  <c r="I315" i="4" s="1"/>
  <c r="I583" i="4"/>
  <c r="I92" i="4"/>
  <c r="I1044" i="4"/>
  <c r="I18" i="4"/>
  <c r="I17" i="4" s="1"/>
  <c r="I16" i="4" s="1"/>
  <c r="I15" i="4" s="1"/>
  <c r="I14" i="4" s="1"/>
  <c r="I1216" i="4"/>
  <c r="F35" i="2" s="1"/>
  <c r="I1186" i="4"/>
  <c r="I1162" i="4"/>
  <c r="I1157" i="4" s="1"/>
  <c r="I950" i="4"/>
  <c r="I946" i="4" s="1"/>
  <c r="I945" i="4" s="1"/>
  <c r="I884" i="4"/>
  <c r="I630" i="4"/>
  <c r="I629" i="4" s="1"/>
  <c r="I628" i="4" s="1"/>
  <c r="I627" i="4" s="1"/>
  <c r="I541" i="4"/>
  <c r="I535" i="4" s="1"/>
  <c r="I534" i="4" s="1"/>
  <c r="I533" i="4" s="1"/>
  <c r="I403" i="4"/>
  <c r="I399" i="4" s="1"/>
  <c r="I369" i="4"/>
  <c r="I368" i="4"/>
  <c r="I339" i="4"/>
  <c r="I338" i="4" s="1"/>
  <c r="I222" i="4"/>
  <c r="I193" i="4"/>
  <c r="I175" i="4"/>
  <c r="I164" i="4"/>
  <c r="I155" i="4"/>
  <c r="H12" i="3"/>
  <c r="H11" i="3" s="1"/>
  <c r="F14" i="2" s="1"/>
  <c r="I200" i="4"/>
  <c r="I573" i="4"/>
  <c r="I574" i="4"/>
  <c r="I210" i="4"/>
  <c r="I209" i="4" s="1"/>
  <c r="I208" i="4" s="1"/>
  <c r="I1201" i="4"/>
  <c r="H514" i="3" s="1"/>
  <c r="H513" i="3" s="1"/>
  <c r="H510" i="3" s="1"/>
  <c r="H509" i="3" s="1"/>
  <c r="H497" i="3" s="1"/>
  <c r="G47" i="33"/>
  <c r="I191" i="4"/>
  <c r="I190" i="4" s="1"/>
  <c r="I1228" i="4"/>
  <c r="I1225" i="4" s="1"/>
  <c r="I1224" i="4" s="1"/>
  <c r="I1223" i="4" s="1"/>
  <c r="I1222" i="4" s="1"/>
  <c r="I500" i="4"/>
  <c r="I495" i="4" s="1"/>
  <c r="I430" i="4"/>
  <c r="I429" i="4" s="1"/>
  <c r="I425" i="4" s="1"/>
  <c r="H47" i="33"/>
  <c r="I393" i="4"/>
  <c r="I392" i="4" s="1"/>
  <c r="I845" i="4"/>
  <c r="I844" i="4" s="1"/>
  <c r="I840" i="4" s="1"/>
  <c r="I1155" i="4"/>
  <c r="I1154" i="4" s="1"/>
  <c r="I1153" i="4" s="1"/>
  <c r="I977" i="4"/>
  <c r="I972" i="4" s="1"/>
  <c r="I968" i="4" s="1"/>
  <c r="L37" i="25"/>
  <c r="N42" i="25"/>
  <c r="K42" i="25" s="1"/>
  <c r="T36" i="25"/>
  <c r="Q36" i="25"/>
  <c r="F37" i="25"/>
  <c r="N36" i="25"/>
  <c r="K5" i="25"/>
  <c r="K36" i="25" s="1"/>
  <c r="H36" i="25"/>
  <c r="E5" i="25"/>
  <c r="G17" i="6"/>
  <c r="G48" i="6"/>
  <c r="E36" i="25" l="1"/>
  <c r="I410" i="4"/>
  <c r="G868" i="5"/>
  <c r="G866" i="5"/>
  <c r="G865" i="5" s="1"/>
  <c r="G864" i="5" s="1"/>
  <c r="G863" i="5" s="1"/>
  <c r="G862" i="5" s="1"/>
  <c r="G800" i="5" s="1"/>
  <c r="H534" i="3"/>
  <c r="F41" i="2"/>
  <c r="H425" i="3"/>
  <c r="H419" i="3" s="1"/>
  <c r="F33" i="2" s="1"/>
  <c r="G40" i="5"/>
  <c r="G39" i="5" s="1"/>
  <c r="G38" i="5" s="1"/>
  <c r="G37" i="5" s="1"/>
  <c r="G36" i="5" s="1"/>
  <c r="G35" i="5" s="1"/>
  <c r="G34" i="5" s="1"/>
  <c r="G42" i="5"/>
  <c r="G499" i="5"/>
  <c r="G497" i="5"/>
  <c r="G496" i="5" s="1"/>
  <c r="G484" i="5" s="1"/>
  <c r="G483" i="5" s="1"/>
  <c r="G469" i="5" s="1"/>
  <c r="G427" i="5" s="1"/>
  <c r="I582" i="4"/>
  <c r="I581" i="4" s="1"/>
  <c r="I580" i="4" s="1"/>
  <c r="I579" i="4" s="1"/>
  <c r="I578" i="4" s="1"/>
  <c r="H155" i="3"/>
  <c r="H142" i="3" s="1"/>
  <c r="H141" i="3" s="1"/>
  <c r="F20" i="2" s="1"/>
  <c r="F13" i="2" s="1"/>
  <c r="I511" i="4"/>
  <c r="I510" i="4" s="1"/>
  <c r="I782" i="4"/>
  <c r="H791" i="3"/>
  <c r="H790" i="3" s="1"/>
  <c r="I13" i="4"/>
  <c r="H481" i="3"/>
  <c r="F34" i="2" s="1"/>
  <c r="I613" i="4"/>
  <c r="I612" i="4" s="1"/>
  <c r="I611" i="4" s="1"/>
  <c r="I967" i="4"/>
  <c r="I966" i="4" s="1"/>
  <c r="I965" i="4" s="1"/>
  <c r="I1018" i="4"/>
  <c r="I1017" i="4" s="1"/>
  <c r="I1016" i="4" s="1"/>
  <c r="I1004" i="4"/>
  <c r="I999" i="4" s="1"/>
  <c r="I879" i="4"/>
  <c r="I1067" i="4"/>
  <c r="I839" i="4"/>
  <c r="I708" i="4"/>
  <c r="I707" i="4" s="1"/>
  <c r="I1050" i="4"/>
  <c r="I1198" i="4"/>
  <c r="I1197" i="4" s="1"/>
  <c r="I1185" i="4" s="1"/>
  <c r="I1169" i="4" s="1"/>
  <c r="C17" i="18"/>
  <c r="I275" i="4"/>
  <c r="I274" i="4" s="1"/>
  <c r="I259" i="4"/>
  <c r="I598" i="4"/>
  <c r="I1037" i="4"/>
  <c r="I1241" i="4"/>
  <c r="I1240" i="4" s="1"/>
  <c r="I1239" i="4" s="1"/>
  <c r="I1238" i="4" s="1"/>
  <c r="I1237" i="4" s="1"/>
  <c r="I221" i="4"/>
  <c r="I820" i="4"/>
  <c r="F23" i="2"/>
  <c r="I337" i="4"/>
  <c r="I560" i="4"/>
  <c r="I559" i="4" s="1"/>
  <c r="I558" i="4" s="1"/>
  <c r="I926" i="4"/>
  <c r="I78" i="4"/>
  <c r="I494" i="4"/>
  <c r="I493" i="4" s="1"/>
  <c r="I1215" i="4"/>
  <c r="I375" i="4"/>
  <c r="I374" i="4" s="1"/>
  <c r="I373" i="4" s="1"/>
  <c r="I189" i="4"/>
  <c r="I188" i="4" s="1"/>
  <c r="I207" i="4"/>
  <c r="I132" i="4"/>
  <c r="I1114" i="4"/>
  <c r="I1113" i="4" s="1"/>
  <c r="I652" i="4"/>
  <c r="I398" i="4"/>
  <c r="I397" i="4" s="1"/>
  <c r="I232" i="4"/>
  <c r="I231" i="4" s="1"/>
  <c r="F54" i="2"/>
  <c r="D17" i="18"/>
  <c r="H789" i="3" l="1"/>
  <c r="F44" i="2"/>
  <c r="F43" i="2" s="1"/>
  <c r="H328" i="3"/>
  <c r="H10" i="3"/>
  <c r="I998" i="4"/>
  <c r="I991" i="4" s="1"/>
  <c r="I492" i="4"/>
  <c r="I396" i="4" s="1"/>
  <c r="I597" i="4"/>
  <c r="I596" i="4" s="1"/>
  <c r="I258" i="4"/>
  <c r="I257" i="4" s="1"/>
  <c r="I244" i="4" s="1"/>
  <c r="I336" i="4"/>
  <c r="I335" i="4" s="1"/>
  <c r="I878" i="4"/>
  <c r="I651" i="4"/>
  <c r="L34" i="4"/>
  <c r="I819" i="4"/>
  <c r="I1036" i="4"/>
  <c r="I1035" i="4" s="1"/>
  <c r="I220" i="4"/>
  <c r="F46" i="2"/>
  <c r="I187" i="4"/>
  <c r="I186" i="4" s="1"/>
  <c r="I925" i="4"/>
  <c r="J651" i="5"/>
  <c r="I59" i="4"/>
  <c r="I58" i="4" s="1"/>
  <c r="F51" i="2"/>
  <c r="K78" i="1"/>
  <c r="O78" i="1" s="1"/>
  <c r="J675" i="5"/>
  <c r="F25" i="2"/>
  <c r="G937" i="5" l="1"/>
  <c r="I650" i="4"/>
  <c r="I877" i="4"/>
  <c r="L220" i="4"/>
  <c r="I1107" i="4"/>
  <c r="I1015" i="4" s="1"/>
  <c r="I41" i="4"/>
  <c r="L58" i="4"/>
  <c r="F37" i="2"/>
  <c r="I273" i="4"/>
  <c r="H1078" i="3"/>
  <c r="F59" i="2"/>
  <c r="F30" i="2"/>
  <c r="I637" i="4" l="1"/>
  <c r="I864" i="4"/>
  <c r="I40" i="4"/>
  <c r="I964" i="4"/>
  <c r="F56" i="2"/>
  <c r="F60" i="2" s="1"/>
  <c r="K649" i="5"/>
  <c r="D18" i="18"/>
  <c r="D19" i="18" s="1"/>
  <c r="D11" i="18" s="1"/>
  <c r="C18" i="18"/>
  <c r="C19" i="18" s="1"/>
  <c r="C11" i="18" s="1"/>
  <c r="I1255" i="4" l="1"/>
  <c r="D10" i="18"/>
  <c r="C10" i="18"/>
  <c r="C13" i="18"/>
  <c r="H1079" i="3" l="1"/>
  <c r="C19" i="7"/>
  <c r="C20" i="7" s="1"/>
  <c r="C14" i="7" s="1"/>
  <c r="C15" i="7" s="1"/>
  <c r="F61" i="2"/>
  <c r="F62" i="2" s="1"/>
  <c r="F57" i="2"/>
  <c r="F58" i="2" s="1"/>
  <c r="D13" i="18"/>
  <c r="D14" i="18" s="1"/>
  <c r="C12" i="18"/>
  <c r="D12" i="18" s="1"/>
  <c r="C14" i="18"/>
  <c r="D9" i="18"/>
  <c r="C13" i="7" l="1"/>
  <c r="C10" i="7" s="1"/>
  <c r="C9" i="18"/>
  <c r="G399" i="5" l="1"/>
  <c r="G398" i="5" s="1"/>
  <c r="G397" i="5" s="1"/>
  <c r="G396" i="5" s="1"/>
  <c r="G358" i="5" s="1"/>
  <c r="G936" i="5" s="1"/>
</calcChain>
</file>

<file path=xl/sharedStrings.xml><?xml version="1.0" encoding="utf-8"?>
<sst xmlns="http://schemas.openxmlformats.org/spreadsheetml/2006/main" count="16558" uniqueCount="1200">
  <si>
    <t>к решению СПОГО</t>
  </si>
  <si>
    <t>(тыс.руб.)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</si>
  <si>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</si>
  <si>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</si>
  <si>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</si>
  <si>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</si>
  <si>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</si>
  <si>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</si>
  <si>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</si>
  <si>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</si>
  <si>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</si>
  <si>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</si>
  <si>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</si>
  <si>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</si>
  <si>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</si>
  <si>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</si>
  <si>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</si>
  <si>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</si>
  <si>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</si>
  <si>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</si>
  <si>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</si>
  <si>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</si>
  <si>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</si>
  <si>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</si>
  <si>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</si>
  <si>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</si>
  <si>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</si>
  <si>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</si>
  <si>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</si>
  <si>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НА ИМУЩЕСТВО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</si>
  <si>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</si>
  <si>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</si>
  <si>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</si>
  <si>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</si>
  <si>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</si>
  <si>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</si>
  <si>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</si>
  <si>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</si>
  <si>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</si>
  <si>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</si>
  <si>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</si>
  <si>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</si>
  <si>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</si>
  <si>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</si>
  <si>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</si>
  <si>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</si>
  <si>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</si>
  <si>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</si>
  <si>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</si>
  <si>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</si>
  <si>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</si>
  <si>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</si>
  <si>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</si>
  <si>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</si>
  <si>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</si>
  <si>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</si>
  <si>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</si>
  <si>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</si>
  <si>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</si>
  <si>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</si>
  <si>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</si>
  <si>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</si>
  <si>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</si>
  <si>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</si>
  <si>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</si>
  <si>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</si>
  <si>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</si>
  <si>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</si>
  <si>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</si>
  <si>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Субсидии бюджетам бюджетной системы Российской Федерации (межбюджетные субсидии)</t>
  </si>
  <si>
    <t>в том числе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</si>
  <si>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</si>
  <si>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</si>
  <si>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государственную регистрацию актов гражданского состояния</t>
  </si>
  <si>
    <t>Иные межбюджетные трансферты</t>
  </si>
  <si>
    <t>ВСЕГО ДОХОДОВ:</t>
  </si>
  <si>
    <t>Приложение № 5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</si>
  <si>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</si>
  <si>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</si>
  <si>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</si>
  <si>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</si>
  <si>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</si>
  <si>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</si>
  <si>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</si>
  <si>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</si>
  <si>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</si>
  <si>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</si>
  <si>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</si>
  <si>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</si>
  <si>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</si>
  <si>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</si>
  <si>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</si>
  <si>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</si>
  <si>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</si>
  <si>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</si>
  <si>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</si>
  <si>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</si>
  <si>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850</t>
  </si>
  <si>
    <t>Другие общегосударственные вопросы</t>
  </si>
  <si>
    <t>13</t>
  </si>
  <si>
    <t>Прочие непрограммные мероприятия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</si>
  <si>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</si>
  <si>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</si>
  <si>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</si>
  <si>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</si>
  <si>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</si>
  <si>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</si>
  <si>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53 0 00 00000</t>
  </si>
  <si>
    <t>810</t>
  </si>
  <si>
    <t>54 0 00 00000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</si>
  <si>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</si>
  <si>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Мероприятия по профилактике злоупотребления наркотическими средствами</t>
  </si>
  <si>
    <t>61 0 00 00000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</si>
  <si>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</si>
  <si>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</si>
  <si>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Подготовка участников резерва управленческих кадров Магаданской области из числа муниципальных служащих</t>
  </si>
  <si>
    <t>Осуществление государственных полномочий по созданию и организации деятельности административных комиссий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</si>
  <si>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</si>
  <si>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</si>
  <si>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Расходы на выплату персоналу казенных учреждений</t>
  </si>
  <si>
    <t>110</t>
  </si>
  <si>
    <t>Национальная оборона</t>
  </si>
  <si>
    <t>02</t>
  </si>
  <si>
    <t>03</t>
  </si>
  <si>
    <t>Другие вопросы в области национальной обороны</t>
  </si>
  <si>
    <t>09</t>
  </si>
  <si>
    <t>Мероприятия в области национальной обороны</t>
  </si>
  <si>
    <t>Национальная безопасность и правоохранительная деятельность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</si>
  <si>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</si>
  <si>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по пожарной безопасности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</si>
  <si>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</si>
  <si>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</si>
  <si>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</si>
  <si>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</si>
  <si>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Другие вопросы в области национальной экономики</t>
  </si>
  <si>
    <t>12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</si>
  <si>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</si>
  <si>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</si>
  <si>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</si>
  <si>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</si>
  <si>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</si>
  <si>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</si>
  <si>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</si>
  <si>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</si>
  <si>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</si>
  <si>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</si>
  <si>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</si>
  <si>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Образование</t>
  </si>
  <si>
    <t>07</t>
  </si>
  <si>
    <t>Дополнительное образование детей</t>
  </si>
  <si>
    <t>58 0 00 00000</t>
  </si>
  <si>
    <t>Субсидии муниципальным учреждениям дополнительного образования на выполнение муниципального задания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</si>
  <si>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</si>
  <si>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</si>
  <si>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</si>
  <si>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</si>
  <si>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проведение ремонта недвижимого  имущества</t>
  </si>
  <si>
    <t>Целевые субсидии муниципальным учреждениям  на выплату стипендии учащимся</t>
  </si>
  <si>
    <t>Целевые субсидии муниципальным учреждениям  на оплату контейнера</t>
  </si>
  <si>
    <t>Целевые субсидии муниципальным учреждениям на приобретение жилья работникам учреждения</t>
  </si>
  <si>
    <t>Другие вопросы в области образования</t>
  </si>
  <si>
    <t>Культура, кинематография</t>
  </si>
  <si>
    <t>08</t>
  </si>
  <si>
    <t>Культура</t>
  </si>
  <si>
    <t>Субсидии муниципальным учреждениям культуры на выполнение муниципального задания</t>
  </si>
  <si>
    <t>59 0 00 00000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</si>
  <si>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</si>
  <si>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Другие вопросы в области культуры, кинематографии</t>
  </si>
  <si>
    <t>63 0 00 00000</t>
  </si>
  <si>
    <t>Адаптация муниципальных учреждений для доступности инвалидам и МГН</t>
  </si>
  <si>
    <t>Обеспечение  новогодними подарками детей-инвалидов</t>
  </si>
  <si>
    <t>Расходы на выплаты персоналу казенных учреждений</t>
  </si>
  <si>
    <t>51 0 00 00000</t>
  </si>
  <si>
    <t>Подпрограмма "Молодежь Омсукчанского городского округа"</t>
  </si>
  <si>
    <t>51 1 00 00000</t>
  </si>
  <si>
    <t>Публичные нормативные социальные выплаты гражданам</t>
  </si>
  <si>
    <t>310</t>
  </si>
  <si>
    <t xml:space="preserve">Подпрограмма  "Обеспечение жильем молодых семей" </t>
  </si>
  <si>
    <t>51 2 00 00000</t>
  </si>
  <si>
    <t>51 3 00 00000</t>
  </si>
  <si>
    <t>51 4 00 00000</t>
  </si>
  <si>
    <t>51 5 00 00000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</si>
  <si>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</si>
  <si>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</si>
  <si>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</si>
  <si>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 xml:space="preserve">Поддержка преподавания этнических языков (корякский, эвенский, юкагирский и якутский) 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</si>
  <si>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</si>
  <si>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</si>
  <si>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Жилищное хозяйство</t>
  </si>
  <si>
    <t>Взносы на капитальный ремонт муниципального жилищного фонда</t>
  </si>
  <si>
    <t>Охрана семьи и детства</t>
  </si>
  <si>
    <t>Дошкольное образование</t>
  </si>
  <si>
    <t>52 0 00 00000</t>
  </si>
  <si>
    <t>Общее образование</t>
  </si>
  <si>
    <t>Субсидии муниципальным учреждениям общего образования на выполнение муниципального задания</t>
  </si>
  <si>
    <t>Целевые субсидии муниципальным учреждениям  на проведение физкультурно-спортивных мероприятий</t>
  </si>
  <si>
    <t>Осуществление мероприятий по реконструкции и капитальному ремонту общеобразовательных организаций</t>
  </si>
  <si>
    <t>Молодежная политика и оздоровление детей</t>
  </si>
  <si>
    <t>Прочие мероприятия в области образования</t>
  </si>
  <si>
    <t>57 0 00 00000</t>
  </si>
  <si>
    <t>Физическая культура и спорт</t>
  </si>
  <si>
    <t>11</t>
  </si>
  <si>
    <t xml:space="preserve">Физическая культура </t>
  </si>
  <si>
    <t>Субсидии муниципальным учреждениям спорта на выполнение муниципального задания</t>
  </si>
  <si>
    <t>Другие вопросы в области физической культуры и спорта</t>
  </si>
  <si>
    <t>Транспорт</t>
  </si>
  <si>
    <t>Мероприятия в области автомобильного транспорта</t>
  </si>
  <si>
    <t>Дорожное хозяйство (дорожные фонды)</t>
  </si>
  <si>
    <t>50 0 00 00000</t>
  </si>
  <si>
    <t>Содержание автомобильных дорог</t>
  </si>
  <si>
    <t>Мероприятия в области жилищного хозяйства</t>
  </si>
  <si>
    <t>Коммунальное хозяйство</t>
  </si>
  <si>
    <t>62 0 00 00000</t>
  </si>
  <si>
    <t>Подготовка тепловых сетей</t>
  </si>
  <si>
    <t>Подготовка и ремонт котельных</t>
  </si>
  <si>
    <t>Подготовка и ремонт канализационных сетей</t>
  </si>
  <si>
    <t>Подготовка и ремонт водозаборов</t>
  </si>
  <si>
    <t>Подготовка и ремонт канализационных насосных станций</t>
  </si>
  <si>
    <t>Подготовка и ремонт очистных сооружений</t>
  </si>
  <si>
    <t>Мероприятия в области коммунального хозяйства</t>
  </si>
  <si>
    <t>Благоустройство</t>
  </si>
  <si>
    <t>60 0 00 00000</t>
  </si>
  <si>
    <t xml:space="preserve">Прочие мероприятия в области  благоустройства </t>
  </si>
  <si>
    <t>Благоустройство в дворовых территориях</t>
  </si>
  <si>
    <t>Озеленение</t>
  </si>
  <si>
    <t>Санация территории от безнадзорных животных</t>
  </si>
  <si>
    <t>Содержание мест захоронения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</si>
  <si>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</si>
  <si>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</si>
  <si>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</si>
  <si>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Организация ритуальных услуг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</si>
  <si>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</si>
  <si>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</si>
  <si>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</si>
  <si>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Средства массовой информации</t>
  </si>
  <si>
    <t>Периодическая печать и издательства</t>
  </si>
  <si>
    <t>ВСЕГО РАСХОДЫ</t>
  </si>
  <si>
    <t>м/б</t>
  </si>
  <si>
    <t>Наименование</t>
  </si>
  <si>
    <t>Управление  ЖКХ и градостроительства администрации Омсукчанского городского округа</t>
  </si>
  <si>
    <t>908</t>
  </si>
  <si>
    <t>903</t>
  </si>
  <si>
    <t>906</t>
  </si>
  <si>
    <t>902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</si>
  <si>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</si>
  <si>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</si>
  <si>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</si>
  <si>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</si>
  <si>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</si>
  <si>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</si>
  <si>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</si>
  <si>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</si>
  <si>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</si>
  <si>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</si>
  <si>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</si>
  <si>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</si>
  <si>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</si>
  <si>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</si>
  <si>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</si>
  <si>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</si>
  <si>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</si>
  <si>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</si>
  <si>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РЗ</t>
  </si>
  <si>
    <t>ПР</t>
  </si>
  <si>
    <t>Всего расходов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</si>
  <si>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</si>
  <si>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</si>
  <si>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</si>
  <si>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Уплата налогов, сборов и иных платежей</t>
  </si>
  <si>
    <t>64 0 00 00000</t>
  </si>
  <si>
    <t>65 0 00 00000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</si>
  <si>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</si>
  <si>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</si>
  <si>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</si>
  <si>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</si>
  <si>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</si>
  <si>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</si>
  <si>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</si>
  <si>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</si>
  <si>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</si>
  <si>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 xml:space="preserve">05 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</si>
  <si>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</si>
  <si>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</si>
  <si>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</si>
  <si>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</si>
  <si>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</si>
  <si>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</si>
  <si>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</si>
  <si>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</si>
  <si>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Целевые субсидии муниципальным учреждениям на оплату контейнера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</si>
  <si>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</si>
  <si>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</si>
  <si>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</si>
  <si>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</si>
  <si>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</si>
  <si>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</si>
  <si>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 xml:space="preserve">Обеспечение деятельности казенных учреждений </t>
  </si>
  <si>
    <t>2 02 40000 00 0000 150</t>
  </si>
  <si>
    <t>2 02 35930 00 0000 150</t>
  </si>
  <si>
    <t>2 02 30024 00 0000 150</t>
  </si>
  <si>
    <t>2 02 30000 00 0000 150</t>
  </si>
  <si>
    <t>2 02 20000 00 0000 150</t>
  </si>
  <si>
    <t>2 02 10000 00 0000 150</t>
  </si>
  <si>
    <t>Проведение казенными учреждениями  мероприятий в области культуры и искусства</t>
  </si>
  <si>
    <t>67 0 00 00000</t>
  </si>
  <si>
    <t>69 0 00 00000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</si>
  <si>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</si>
  <si>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</si>
  <si>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</si>
  <si>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</si>
  <si>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Реализация мероприятий по обеспечению жильем молодых семей</t>
  </si>
  <si>
    <t>Мероприятия по модернизации и реконструкции объектов инженерной и коммунальной инфраструктуры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</si>
  <si>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</si>
  <si>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</si>
  <si>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</si>
  <si>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</si>
  <si>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</si>
  <si>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</si>
  <si>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</si>
  <si>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</si>
  <si>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</si>
  <si>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</si>
  <si>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 xml:space="preserve">54 0 03 S3270 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</si>
  <si>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</si>
  <si>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</si>
  <si>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</si>
  <si>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</si>
  <si>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</si>
  <si>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</si>
  <si>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</si>
  <si>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</si>
  <si>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</si>
  <si>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</si>
  <si>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</si>
  <si>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</si>
  <si>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</si>
  <si>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</si>
  <si>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</si>
  <si>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</si>
  <si>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</si>
  <si>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</si>
  <si>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</si>
  <si>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</si>
  <si>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</si>
  <si>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Иные непрограммные мероприятия в рамках непрограммной деятельности</t>
  </si>
  <si>
    <t>02 0 02 01320</t>
  </si>
  <si>
    <t>02 0 02 01080</t>
  </si>
  <si>
    <t>02 0 02 01250</t>
  </si>
  <si>
    <t>61 0 01 00000</t>
  </si>
  <si>
    <t>Поддержка социальных магазинов</t>
  </si>
  <si>
    <t>61 0 02 00000</t>
  </si>
  <si>
    <t>02 0 02 01120</t>
  </si>
  <si>
    <t>Осуществление государственных полномочий органами местного самоуправления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</si>
  <si>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</si>
  <si>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</si>
  <si>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</si>
  <si>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</si>
  <si>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51 1 01 00000</t>
  </si>
  <si>
    <t>51 1 01 01730</t>
  </si>
  <si>
    <t>51 1 02 00000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</si>
  <si>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</si>
  <si>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</si>
  <si>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</si>
  <si>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</si>
  <si>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</si>
  <si>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</si>
  <si>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</si>
  <si>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</si>
  <si>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</si>
  <si>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</si>
  <si>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</si>
  <si>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51 4 01 00000</t>
  </si>
  <si>
    <t>51 4 01 01860</t>
  </si>
  <si>
    <t>51 4 02 01870</t>
  </si>
  <si>
    <t>51 5 01 01880</t>
  </si>
  <si>
    <t>51 5 01 00000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</si>
  <si>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</si>
  <si>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</si>
  <si>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</si>
  <si>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</si>
  <si>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</si>
  <si>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01 0 03 74040</t>
  </si>
  <si>
    <t>01 0 03 74090</t>
  </si>
  <si>
    <t xml:space="preserve">Прочие непрограммные мероприятия 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</si>
  <si>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</si>
  <si>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</si>
  <si>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</si>
  <si>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</si>
  <si>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</si>
  <si>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</si>
  <si>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 xml:space="preserve">03 </t>
  </si>
  <si>
    <t>Основное мероприятие "Оздоровление детей и подростков"</t>
  </si>
  <si>
    <t>02 0 02 01190</t>
  </si>
  <si>
    <t>Основное мероприятие "Развитие учреждений спорта"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</si>
  <si>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</si>
  <si>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</si>
  <si>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Основное мероприятие "Проведение физкультурно-спортивных мероприятий"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</si>
  <si>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</si>
  <si>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</si>
  <si>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</si>
  <si>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</si>
  <si>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</si>
  <si>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</si>
  <si>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</si>
  <si>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</si>
  <si>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</si>
  <si>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</si>
  <si>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</si>
  <si>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</si>
  <si>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</si>
  <si>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</si>
  <si>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</si>
  <si>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</si>
  <si>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</si>
  <si>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</si>
  <si>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</si>
  <si>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</si>
  <si>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</si>
  <si>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</si>
  <si>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</si>
  <si>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</si>
  <si>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</si>
  <si>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</si>
  <si>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</si>
  <si>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</si>
  <si>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</si>
  <si>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</si>
  <si>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</si>
  <si>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</si>
  <si>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</si>
  <si>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</si>
  <si>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</si>
  <si>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</si>
  <si>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01 0 01 01790</t>
  </si>
  <si>
    <t>Расходы на обеспечение деятельности муниципальных служащих</t>
  </si>
  <si>
    <t>01 0 01 01030</t>
  </si>
  <si>
    <t>54 0 02 S3260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</si>
  <si>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</si>
  <si>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</si>
  <si>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</si>
  <si>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</si>
  <si>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</si>
  <si>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</si>
  <si>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</si>
  <si>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</si>
  <si>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</si>
  <si>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</si>
  <si>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</si>
  <si>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</si>
  <si>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</si>
  <si>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</si>
  <si>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</si>
  <si>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</si>
  <si>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</si>
  <si>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</si>
  <si>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</si>
  <si>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</si>
  <si>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</si>
  <si>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</si>
  <si>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</si>
  <si>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</si>
  <si>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</si>
  <si>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66 0 01 L5110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</si>
  <si>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</si>
  <si>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</si>
  <si>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</si>
  <si>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</si>
  <si>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</si>
  <si>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2022 год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</si>
  <si>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</si>
  <si>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</si>
  <si>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</si>
  <si>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</si>
  <si>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</si>
  <si>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</si>
  <si>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</si>
  <si>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</si>
  <si>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</si>
  <si>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</si>
  <si>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</si>
  <si>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</si>
  <si>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"Улучшение материально-технической базы родовых общин"</t>
  </si>
  <si>
    <t>Основное мероприятие "Улучшение условий проживания семей коренных малочисленных народов Севера"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</si>
  <si>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</si>
  <si>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51 1 01 01820</t>
  </si>
  <si>
    <t>51 1 03 01840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</si>
  <si>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</si>
  <si>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</si>
  <si>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</si>
  <si>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</si>
  <si>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</si>
  <si>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</si>
  <si>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</si>
  <si>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</si>
  <si>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Мероприятия по организации отдыха и оздоровления детей в лагерях дневного пребывания</t>
  </si>
  <si>
    <t>Основное мероприятие "Содержание и ремонт автомобильных дорог общего пользования"</t>
  </si>
  <si>
    <t>53 0 01 00000</t>
  </si>
  <si>
    <t>53 0 01 S3360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</si>
  <si>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</si>
  <si>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</si>
  <si>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</si>
  <si>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</si>
  <si>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</si>
  <si>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</si>
  <si>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</si>
  <si>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02 0 02 01110</t>
  </si>
  <si>
    <t>67 0 01 00000</t>
  </si>
  <si>
    <t>Физическая культура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</si>
  <si>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</si>
  <si>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</si>
  <si>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>Социальная политики</t>
  </si>
  <si>
    <t>Приложение № 8.1.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</si>
  <si>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</si>
  <si>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</si>
  <si>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</si>
  <si>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</si>
  <si>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</si>
  <si>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</si>
  <si>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</si>
  <si>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</si>
  <si>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</si>
  <si>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</si>
  <si>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</si>
  <si>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</si>
  <si>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</si>
  <si>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</si>
  <si>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</si>
  <si>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</si>
  <si>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>Основное мероприятие "Развитие материальной базы для поддержки этнической культуры"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</si>
  <si>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</si>
  <si>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</si>
  <si>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</si>
  <si>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</si>
  <si>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</si>
  <si>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</si>
  <si>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</si>
  <si>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</si>
  <si>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</si>
  <si>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</si>
  <si>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</si>
  <si>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</si>
  <si>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</si>
  <si>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Плата за размещение отходов производства и потребления</t>
  </si>
  <si>
    <t xml:space="preserve">Прочие субсидии </t>
  </si>
  <si>
    <t>2 02 29999 00 0000 150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</si>
  <si>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</si>
  <si>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</si>
  <si>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</si>
  <si>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</si>
  <si>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</si>
  <si>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</si>
  <si>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2 02 15001 00 0000 150</t>
  </si>
  <si>
    <t>Резервные средства</t>
  </si>
  <si>
    <t>02 0 02 99999</t>
  </si>
  <si>
    <t>870</t>
  </si>
  <si>
    <t>70 0 00 00000</t>
  </si>
  <si>
    <t>Основное мероприятие "Проведение ремонта водозабора в п.Дукат"</t>
  </si>
  <si>
    <t>70 0 02 00000</t>
  </si>
  <si>
    <t>70 0 02 01270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</si>
  <si>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</si>
  <si>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</si>
  <si>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</si>
  <si>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2 02 25519 00 0000 150</t>
  </si>
  <si>
    <t>Субсидия бюджетам  на поддержку отрасли культуры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</si>
  <si>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</si>
  <si>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</si>
  <si>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</si>
  <si>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"Формирование  у обучающихся современных технологических и гуманитарных навыков"</t>
  </si>
  <si>
    <t>Государственная поддержка отрасли культуры</t>
  </si>
  <si>
    <t>330</t>
  </si>
  <si>
    <t>Публичные нормативные выплаты гражданам несоциального характера</t>
  </si>
  <si>
    <t>51 4 01 S3240</t>
  </si>
  <si>
    <t>51 3 02 00000</t>
  </si>
  <si>
    <t>51 3 02 S3290</t>
  </si>
  <si>
    <t>51 3 04 00000</t>
  </si>
  <si>
    <t>51 3 04 01920</t>
  </si>
  <si>
    <t>58 0 01 00000</t>
  </si>
  <si>
    <t>58 0 01 40000</t>
  </si>
  <si>
    <t>58 0 02 00000</t>
  </si>
  <si>
    <t>58 0 02 01710</t>
  </si>
  <si>
    <t>58 0 02 01720</t>
  </si>
  <si>
    <t>58 0 03 00000</t>
  </si>
  <si>
    <t>58 0 03 01790</t>
  </si>
  <si>
    <t>58 0 04 00000</t>
  </si>
  <si>
    <t>58 0 A1 00000</t>
  </si>
  <si>
    <t>58 0 05 00000</t>
  </si>
  <si>
    <t>58 0 05 01740</t>
  </si>
  <si>
    <t>58 0 06 00000</t>
  </si>
  <si>
    <t>58 0 06 S3160</t>
  </si>
  <si>
    <t>51 5 03 00000</t>
  </si>
  <si>
    <t>51 5 03 01890</t>
  </si>
  <si>
    <t>51 5 03 01850</t>
  </si>
  <si>
    <t>51 5 01 01860</t>
  </si>
  <si>
    <t>Мероприятия по поддержка отдельных категорий граждан</t>
  </si>
  <si>
    <t>51 5 02 00000</t>
  </si>
  <si>
    <t>51 5 02 01870</t>
  </si>
  <si>
    <t>Основное мероприятие  "Поддержка отдельных категорий граждан"</t>
  </si>
  <si>
    <t xml:space="preserve">Субсидии муниципальным учреждениям дошкольного образования на выполнение муниципального задания </t>
  </si>
  <si>
    <t>52 0 01 00000</t>
  </si>
  <si>
    <t>52 0 01 11000</t>
  </si>
  <si>
    <t>52 0 02 00000</t>
  </si>
  <si>
    <t xml:space="preserve">Субсидии муниципальным учреждениям общего образования на выполнение муниципального задания </t>
  </si>
  <si>
    <t>52 0 03 00000</t>
  </si>
  <si>
    <t>52 0 03 20050</t>
  </si>
  <si>
    <t>52 0 04 00000</t>
  </si>
  <si>
    <t>52 0 05 00000</t>
  </si>
  <si>
    <t>52 0 05 20140</t>
  </si>
  <si>
    <t>52 0 05 20150</t>
  </si>
  <si>
    <t>52 0 06 00000</t>
  </si>
  <si>
    <t>52 0 10 00000</t>
  </si>
  <si>
    <t>52 0 10 S3420</t>
  </si>
  <si>
    <t>52 0 01 12000</t>
  </si>
  <si>
    <t>Основное мероприятие "Развитие образовательных  учреждений"</t>
  </si>
  <si>
    <t>52 0 03 20060</t>
  </si>
  <si>
    <t>52 0 05 20070</t>
  </si>
  <si>
    <t>52 0 01 13000</t>
  </si>
  <si>
    <t>57 0 01 00000</t>
  </si>
  <si>
    <t>57 0 01 14000</t>
  </si>
  <si>
    <t>57 0 02 00000</t>
  </si>
  <si>
    <t>57 0 02 20060</t>
  </si>
  <si>
    <t>57 0 03 00000</t>
  </si>
  <si>
    <t>57 0 03 20140</t>
  </si>
  <si>
    <t>57 0 04 00000</t>
  </si>
  <si>
    <t>57 0 05 00000</t>
  </si>
  <si>
    <t>57 0 05 01910</t>
  </si>
  <si>
    <t>60 0 02 00000</t>
  </si>
  <si>
    <t>60 0 02 01410</t>
  </si>
  <si>
    <t>60 0 02 01420</t>
  </si>
  <si>
    <t>60 0 02 01430</t>
  </si>
  <si>
    <t>60 0 02 01770</t>
  </si>
  <si>
    <t>01 13</t>
  </si>
  <si>
    <t>08 01</t>
  </si>
  <si>
    <t>10 03</t>
  </si>
  <si>
    <t>План на 2023 год</t>
  </si>
  <si>
    <t>58 0 04 74110</t>
  </si>
  <si>
    <t>Основное мероприятие "Развитие образовательных учреждений"</t>
  </si>
  <si>
    <t>60 0 03 74190</t>
  </si>
  <si>
    <t>60 0 03 00000</t>
  </si>
  <si>
    <t>60 0 02 01400</t>
  </si>
  <si>
    <t>Основное мероприятие "Обеспечение деятельности подведомственных  учреждений"</t>
  </si>
  <si>
    <t>Основное мероприятие "Обспечение деятельности подведомственных учреждений"</t>
  </si>
  <si>
    <t>Основное мероприятие "Развитие подведомственных учреждений"</t>
  </si>
  <si>
    <t>Основное мероприятие "Развитие  подведомственных учреждений"</t>
  </si>
  <si>
    <t>57 0 03 20070</t>
  </si>
  <si>
    <t xml:space="preserve">Приобретение и использование справочно-правовых систем, автоматизация кадровых процедур,  материально-техническое оснащение </t>
  </si>
  <si>
    <t>51 3 03 00000</t>
  </si>
  <si>
    <t>51 3 03 S3470</t>
  </si>
  <si>
    <t>51 3 01 S3310</t>
  </si>
  <si>
    <t>52 0 03 20010</t>
  </si>
  <si>
    <t>52 0 03 20030</t>
  </si>
  <si>
    <t>52 0 03 20040</t>
  </si>
  <si>
    <t>52 0 E1 00000</t>
  </si>
  <si>
    <t>52 0 E1 51690</t>
  </si>
  <si>
    <t>57 0 02 20030</t>
  </si>
  <si>
    <t>57 0 02 20040</t>
  </si>
  <si>
    <t>52 0 03 20130</t>
  </si>
  <si>
    <t>01 0 02 01010</t>
  </si>
  <si>
    <t>Муниципальная программа "Профилактика экстремизма и терроризма на территории Омсукчанского городского округа"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</si>
  <si>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</si>
  <si>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в Омсукчанском городском округе"</t>
  </si>
  <si>
    <t>Муниципальная программа "Развитие образования в Омсукчанском городском округе"</t>
  </si>
  <si>
    <t>Расходы на обеспечение деятельности председателя представительного органа муниципального образования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</si>
  <si>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</si>
  <si>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
2 02 45303 00 0000 150
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</si>
  <si>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</si>
  <si>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</si>
  <si>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</si>
  <si>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>01 0 01 01020</t>
  </si>
  <si>
    <t>52 0 11 00000</t>
  </si>
  <si>
    <t>Основное мероприятие "Организация бесплатного горячего питания обучающихся"</t>
  </si>
  <si>
    <t>Резервные фонды</t>
  </si>
  <si>
    <t>07 02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</si>
  <si>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</si>
  <si>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52 0 12 00000</t>
  </si>
  <si>
    <t>Целевые субсидии на приобретение школьного автобуса</t>
  </si>
  <si>
    <t>было</t>
  </si>
  <si>
    <t>52 0 12 S3150</t>
  </si>
  <si>
    <t>60 0 02 01390</t>
  </si>
  <si>
    <t>05 03</t>
  </si>
  <si>
    <t>Основное мероприятие "Приобретение школьного автобуса"</t>
  </si>
  <si>
    <t>60 0 02 01280</t>
  </si>
  <si>
    <t>Мероприятия по организации сбора, вывоза несанкционированных свалок</t>
  </si>
  <si>
    <t>1 12 01040 01 0000 120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</si>
  <si>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</si>
  <si>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</si>
  <si>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52 0 11 L3040 </t>
  </si>
  <si>
    <t>Основное мероприятие "Прочие мероприятия по благоустройству территории поселений"</t>
  </si>
  <si>
    <t>Основное мероприятие "Создание условий для занятий физической культурой и спортом"</t>
  </si>
  <si>
    <t>52 0 E2 00000</t>
  </si>
  <si>
    <t>52 0 E2 50970</t>
  </si>
  <si>
    <t xml:space="preserve">2 02 25210 00 0000 150
</t>
  </si>
  <si>
    <t>52 0 E4 00000</t>
  </si>
  <si>
    <t>52 0 E4 52100</t>
  </si>
  <si>
    <t>Основное мероприятие "Цифровая образовательная среда"</t>
  </si>
  <si>
    <t>11 01</t>
  </si>
  <si>
    <t>Обеспечение гарантированного комплектования фондов муниципальных библиотек</t>
  </si>
  <si>
    <t>07 07</t>
  </si>
  <si>
    <t>07 01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</si>
  <si>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</si>
  <si>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04 05</t>
  </si>
  <si>
    <t>04 12</t>
  </si>
  <si>
    <t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</si>
  <si>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</si>
  <si>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</si>
  <si>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Проведение комплексных кадастровых работ </t>
  </si>
  <si>
    <t>Итого</t>
  </si>
  <si>
    <t>Иные выплаты населению</t>
  </si>
  <si>
    <t xml:space="preserve"> Социальное обеспечение и иные выплаты населению</t>
  </si>
  <si>
    <t>360</t>
  </si>
  <si>
    <t>1 03 02231 01 0000 110</t>
  </si>
  <si>
    <t xml:space="preserve">1 03 02241 01 0000 110 </t>
  </si>
  <si>
    <t xml:space="preserve">1 03 02251 01 0000 110 </t>
  </si>
  <si>
    <t>на осуществление государственных полномочий по организации и осуществлению деятельности органов опеки и попечительства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</si>
  <si>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</si>
  <si>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</si>
  <si>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</si>
  <si>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</si>
  <si>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2 03 04099 04 0000 150</t>
  </si>
  <si>
    <t xml:space="preserve">Прочие безвозмездные поступления от государственных (муниципальных) организаций в бюджеты городских округов
</t>
  </si>
  <si>
    <t>2 03 00000 00 0000 000</t>
  </si>
  <si>
    <t>Восстановление и модернизация муниципального имущества в городских округах Магаданской области</t>
  </si>
  <si>
    <t>02 0 02 S1110</t>
  </si>
  <si>
    <t>2 03 04000 04 0000 150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</si>
  <si>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</si>
  <si>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</si>
  <si>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Приложение № 3</t>
  </si>
  <si>
    <t>Основное мероприятие "Реконструкция и капитальный ремонт общеобразовательных организаций"</t>
  </si>
  <si>
    <t>52 0 14 00000</t>
  </si>
  <si>
    <t>52 0 14 S3100</t>
  </si>
  <si>
    <t>Мероприятия по поддержке социально ориентированных некоммерческих организаций</t>
  </si>
  <si>
    <t>05 01</t>
  </si>
  <si>
    <t>Основное мероприятие "Обеспечение пожарной безопасности"</t>
  </si>
  <si>
    <t>64 0 04 00000</t>
  </si>
  <si>
    <t>64 0 04 01250</t>
  </si>
  <si>
    <t>Основное мероприятие "Антитеррористическая защищенность образовательных организаций"</t>
  </si>
  <si>
    <t>Повышение уровня антитеррористической защищенности образовательных организаций</t>
  </si>
  <si>
    <t>52 0 15 00000</t>
  </si>
  <si>
    <t>52 0 15 S3230</t>
  </si>
  <si>
    <t>Основное мероприятие "Обустройство автогородсков в дошкольных образовательных организациях"</t>
  </si>
  <si>
    <t>Осуществление мероприятий по обустройству автогородков в дошкольных образовательных организациях</t>
  </si>
  <si>
    <t>52 0 16 S3480</t>
  </si>
  <si>
    <t>52 0 16 00000</t>
  </si>
  <si>
    <t>Основное мероприятие "Расходы за счет средств резервного фонда"</t>
  </si>
  <si>
    <t>Осуществление расходов за счет средств резервного фонда Правительства Магаданской области для поощрения победителей ежегодного областного конкурса</t>
  </si>
  <si>
    <t>58 0 07 00000</t>
  </si>
  <si>
    <t>58 0 07 17010</t>
  </si>
  <si>
    <t>60 0 04 S3П08</t>
  </si>
  <si>
    <t>51 4 01 S3280</t>
  </si>
  <si>
    <t>Специальные расходы</t>
  </si>
  <si>
    <t>880</t>
  </si>
  <si>
    <t>64 0 04 S0720</t>
  </si>
  <si>
    <t>57 0 06 00000</t>
  </si>
  <si>
    <t>57 0 06 S3080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</si>
  <si>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</si>
  <si>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Формирование и увеличение уставного фонда предприятий жилищно-коммунального хозяйства</t>
  </si>
  <si>
    <t>02 0 02 01960</t>
  </si>
  <si>
    <t>Бюджетные инвестиции иным юридическим лицам</t>
  </si>
  <si>
    <t>450</t>
  </si>
  <si>
    <t>60 0 05 00000</t>
  </si>
  <si>
    <t>Основное мероприятие "Реализация инициативных проектов в области благоустройства"</t>
  </si>
  <si>
    <t>Основное мероприятие "Синхронизация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сетей"</t>
  </si>
  <si>
    <t>65 0 01 00000</t>
  </si>
  <si>
    <t>65 0 01 S2160</t>
  </si>
  <si>
    <t>60 0 05 S2140</t>
  </si>
  <si>
    <t>57 0 02 20100</t>
  </si>
  <si>
    <t>Основное мероприятие"Обеспечение персонифицированного финансирования дополнительного образования детей"</t>
  </si>
  <si>
    <t>52 0 17 00000</t>
  </si>
  <si>
    <t xml:space="preserve">Субсидии автономным учреждениям
</t>
  </si>
  <si>
    <t>620</t>
  </si>
  <si>
    <t>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</t>
  </si>
  <si>
    <t>Контрольно-счетный орган муниципального образования</t>
  </si>
  <si>
    <t>01 0 04 00000</t>
  </si>
  <si>
    <t>Расходы на обеспечение деятельности муниципальных должностей контрольно-счетной палаты муниципального образования</t>
  </si>
  <si>
    <t>01 0 04 01040</t>
  </si>
  <si>
    <t>01 0 04 01030</t>
  </si>
  <si>
    <t>Содержание  казенных учреждений</t>
  </si>
  <si>
    <t>Основное мероприятие "Организация питания в образовательных учреждениях"</t>
  </si>
  <si>
    <t>Целевые субсидии на организацию питания в образовательных учреждениях</t>
  </si>
  <si>
    <t>52 0 06 S3090</t>
  </si>
  <si>
    <t>Обеспечение персонифицированного финансирования дополнительного образования детей</t>
  </si>
  <si>
    <t>1 01 02080 01 0000110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</si>
  <si>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</si>
  <si>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Всего</t>
  </si>
  <si>
    <t>область</t>
  </si>
  <si>
    <t>РзПр</t>
  </si>
  <si>
    <t>федер.</t>
  </si>
  <si>
    <t>Формула расчета</t>
  </si>
  <si>
    <t>Процент софинансирования м/б</t>
  </si>
  <si>
    <t>Субсидии бюджетам городских округов на организацию питания в образовательных учреждениях</t>
  </si>
  <si>
    <t>Основное мероприятие "Укрепление материально-технической базы"</t>
  </si>
  <si>
    <t>57 0 07 00000</t>
  </si>
  <si>
    <t>57 0 07 S1830</t>
  </si>
  <si>
    <t>Укрепление материально-технической базы в области физической культуры  и спорта</t>
  </si>
  <si>
    <t>57 0 07 S3080</t>
  </si>
  <si>
    <t>Мероприятия в сфере укрепления гражданского единства, гармонизации межнациональных отношений, профилактики экстремизма</t>
  </si>
  <si>
    <t>Мероприятия по реализации инициативных проектов</t>
  </si>
  <si>
    <t>Мероприятия по увековечиванию памяти погибших при защите Отечества</t>
  </si>
  <si>
    <t>51 4 01 L2990</t>
  </si>
  <si>
    <t>Развитие сети учреждений культурно-досугового типа</t>
  </si>
  <si>
    <t>58 0 A1 55130</t>
  </si>
  <si>
    <t>Мероприятия по государственной поддержке отрасли культуры</t>
  </si>
  <si>
    <t>58 0 06 L5190</t>
  </si>
  <si>
    <t>52 0 02 74200</t>
  </si>
  <si>
    <t>58 0 04 74200</t>
  </si>
  <si>
    <t>07 01                         0702</t>
  </si>
  <si>
    <t>Область и федерация</t>
  </si>
  <si>
    <t>бюджета Омсукчанского городского округа  на 2022 год</t>
  </si>
  <si>
    <t>Приложение № 2</t>
  </si>
  <si>
    <t>01 0 03 74200</t>
  </si>
  <si>
    <t>01 0 04 01790</t>
  </si>
  <si>
    <t>План на 2024 год</t>
  </si>
  <si>
    <t>2 02 25497 00 0000 150</t>
  </si>
  <si>
    <t>Субсидии бюджетам на реализацию мероприятий по обеспечению жильем молодых семей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</si>
  <si>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</si>
  <si>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</si>
  <si>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1 16 01070 01 0000 140
</t>
  </si>
  <si>
    <t xml:space="preserve">1 16 01073 01 0000 140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</si>
  <si>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</si>
  <si>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</si>
  <si>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от                 2021г. №</t>
  </si>
  <si>
    <t>Приложение № 6.1.</t>
  </si>
  <si>
    <t>Распределения бюджетных ассигнований, направляемых на исполнение публичных нормативных обязательств на 2023-2024 годы</t>
  </si>
  <si>
    <t>58 0 А2 00000</t>
  </si>
  <si>
    <t>58 0 A2 55190</t>
  </si>
  <si>
    <t>52 0 17 01970</t>
  </si>
  <si>
    <t>58 0 01 15000</t>
  </si>
  <si>
    <t>Целевые субсидии на проведение мероприятий в области культуры и искусства</t>
  </si>
  <si>
    <t>58 0 02 20020</t>
  </si>
  <si>
    <t>58 0 03 20140</t>
  </si>
  <si>
    <t xml:space="preserve">от      .2022 года  №      </t>
  </si>
  <si>
    <t>План на 2024год</t>
  </si>
  <si>
    <t>бюджета Омсукчанского городского округа  на 2023-20243 годы</t>
  </si>
  <si>
    <t>S3090</t>
  </si>
  <si>
    <t>д/с Омсукчан</t>
  </si>
  <si>
    <t>д/с Дукат</t>
  </si>
  <si>
    <t>ООШ</t>
  </si>
  <si>
    <t>СОШ Дукат</t>
  </si>
  <si>
    <t>СОШ Омсукчан</t>
  </si>
  <si>
    <t>68 0 00 00000</t>
  </si>
  <si>
    <t>68 0 01 00000</t>
  </si>
  <si>
    <t>68 0 01 01980</t>
  </si>
  <si>
    <t>350</t>
  </si>
  <si>
    <t>Основное мероприятие "Реализация кадровой политики, направленной на минимизацию коррупционных рисков"</t>
  </si>
  <si>
    <t>Проведение конкурсов на антитеррористическую тематику</t>
  </si>
  <si>
    <t xml:space="preserve"> Премии и гранты</t>
  </si>
  <si>
    <t>Обеспечение образовательных организаций материально-технической базой для внедрения цифровой образовательной среды</t>
  </si>
  <si>
    <t>Основное мероприятие "Реализация проекта "1000 дворов"</t>
  </si>
  <si>
    <t xml:space="preserve"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</t>
  </si>
  <si>
    <t>60 0 06 00000</t>
  </si>
  <si>
    <t>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</si>
  <si>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51 1 02 S3444</t>
  </si>
  <si>
    <t>Субсидии на реализацию мероприятий в сфере молодежной политики</t>
  </si>
  <si>
    <t>Мероприятия по увековечиванию памяти погибших при защите Отечества (доп.код с 1 на конце)</t>
  </si>
  <si>
    <t>Мероприятия по увековечиванию памяти погибших при защите Отечества (доп.код с 2 на конце)</t>
  </si>
  <si>
    <t>в Кристе -</t>
  </si>
  <si>
    <t>2 02 36900 00 0000 150</t>
  </si>
  <si>
    <t>Единая субвенция местным бюджетам из бюджета субъекта Российской Федерации</t>
  </si>
  <si>
    <t>60 0 06 55050</t>
  </si>
  <si>
    <t>60 0 07 00000</t>
  </si>
  <si>
    <t xml:space="preserve">Обеспечение комплексного развития сельских территорий </t>
  </si>
  <si>
    <t xml:space="preserve">60 0 07 L5760 </t>
  </si>
  <si>
    <t>Основное мероприятие "Комплексное развитие сельских территорий"</t>
  </si>
  <si>
    <t>Основное мероприятие "Создание условий для реализации творческого потенциала нации"</t>
  </si>
  <si>
    <t>Формирование современной городской среды</t>
  </si>
  <si>
    <t>Благоустройство общественных территорий</t>
  </si>
  <si>
    <t>65 0 01 69640</t>
  </si>
  <si>
    <t>Основное мероприятие "Подготовка к осенне-зимнему отопительному сезону"</t>
  </si>
  <si>
    <t>62 0 08 62110</t>
  </si>
  <si>
    <t>62 0 08 00000</t>
  </si>
  <si>
    <t>Мероприятия по подготовке к осенне-зимнему отопительному периоду</t>
  </si>
  <si>
    <t>Ликвидация несанкционированных свалок на территории городских округов Магаданской области</t>
  </si>
  <si>
    <t>0113</t>
  </si>
  <si>
    <t xml:space="preserve">Исполнение судебных актов </t>
  </si>
  <si>
    <t>Целевые субсидии на организацию трудоустройства несовершеннолетних граждан</t>
  </si>
  <si>
    <t>51 1 01 20120</t>
  </si>
  <si>
    <t>58 0 02 20030</t>
  </si>
  <si>
    <t>58 0 02 20040</t>
  </si>
  <si>
    <t>58 0 09 00000</t>
  </si>
  <si>
    <t xml:space="preserve">Целевые субсидии на проведение мероприятий по новогоднему оформлению территории городского округа </t>
  </si>
  <si>
    <t>58 0 09 20190</t>
  </si>
  <si>
    <t>Основное мероприятие "Прочие мероприятия в области культуры и искусства"</t>
  </si>
  <si>
    <t>ВР 323</t>
  </si>
  <si>
    <t>Мероприятия по оборудованию квартир отдельных категорий граждан автономными пожарными извещателями и по их техническому обслуживанию</t>
  </si>
  <si>
    <t>10 06</t>
  </si>
  <si>
    <t>59 0 02 20030</t>
  </si>
  <si>
    <t>Охрана окружающей среды</t>
  </si>
  <si>
    <t>Другие вопросы в области охраны окружающей среды</t>
  </si>
  <si>
    <t>Основное мероприятие " Снижение негативного влияния отходов на состояние окружающей среды"</t>
  </si>
  <si>
    <t>71 0 00 00000</t>
  </si>
  <si>
    <t>71 0 01 00000</t>
  </si>
  <si>
    <t>71 0 01 S3П08</t>
  </si>
  <si>
    <t>Приложение № 7</t>
  </si>
  <si>
    <t>02 0 02 01990</t>
  </si>
  <si>
    <t>58 0 03 20200</t>
  </si>
  <si>
    <t>ВР 611</t>
  </si>
  <si>
    <t>Целевые субсидии на реализацию мер социальной поддержки мобилизованных граждан</t>
  </si>
  <si>
    <t>(+112,9)</t>
  </si>
  <si>
    <t>НАЦ.ПРОЕКТЫ</t>
  </si>
  <si>
    <t>52 0 04 S4300</t>
  </si>
  <si>
    <t>05 02</t>
  </si>
  <si>
    <t xml:space="preserve">Возмещение расходов по коммунальным услугам физкультурно-оздоровительным и спортивным комплексам </t>
  </si>
  <si>
    <t xml:space="preserve">Укрепление материально-технической базы в области физической культуры  и спорта </t>
  </si>
  <si>
    <t>без софинанс</t>
  </si>
  <si>
    <t>УК</t>
  </si>
  <si>
    <t>без процента по расчетам</t>
  </si>
  <si>
    <t>Муниципальная программа "Развитие муниципальной службы в Омсукчанском муниципальном округе"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</si>
  <si>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муниципального округа"</t>
  </si>
  <si>
    <t>Мероприятия, проводимые за счет резервного фонда администрации Омсукчанского муниципального округа</t>
  </si>
  <si>
    <t>Осуществление переданных государственных полномочий за счет единой субвенции бюджетам муниципальных образований Магаданской области</t>
  </si>
  <si>
    <r>
      <t xml:space="preserve">Муниципальная программа "Профилактика экстремизма и терроризма на территории Омсукчанского </t>
    </r>
    <r>
      <rPr>
        <b/>
        <sz val="12"/>
        <color rgb="FFFF0000"/>
        <rFont val="Times New Roman"/>
        <family val="1"/>
        <charset val="204"/>
      </rPr>
      <t>муниципального</t>
    </r>
    <r>
      <rPr>
        <b/>
        <sz val="12"/>
        <rFont val="Times New Roman"/>
        <family val="1"/>
        <charset val="204"/>
      </rPr>
      <t xml:space="preserve"> округа"</t>
    </r>
  </si>
  <si>
    <r>
  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</t>
    </r>
    <r>
      <rPr>
        <b/>
        <sz val="12"/>
        <color rgb="FFFF0000"/>
        <rFont val="Times New Roman"/>
        <family val="1"/>
        <charset val="204"/>
      </rPr>
      <t>муниципального</t>
    </r>
    <r>
      <rPr>
        <b/>
        <sz val="12"/>
        <rFont val="Times New Roman"/>
        <family val="1"/>
        <charset val="204"/>
      </rPr>
      <t xml:space="preserve">  округа" </t>
    </r>
  </si>
  <si>
    <r>
      <t xml:space="preserve">Муниципальная программа "О противодействии коррупции в органах местного самоуправления муниципального образования "Омсукчанский </t>
    </r>
    <r>
      <rPr>
        <b/>
        <sz val="12"/>
        <color rgb="FFFF0000"/>
        <rFont val="Times New Roman"/>
        <family val="1"/>
        <charset val="204"/>
      </rPr>
      <t>муниципальный</t>
    </r>
    <r>
      <rPr>
        <b/>
        <sz val="12"/>
        <rFont val="Times New Roman"/>
        <family val="1"/>
        <charset val="204"/>
      </rPr>
      <t xml:space="preserve"> округ" " </t>
    </r>
  </si>
  <si>
    <r>
      <t xml:space="preserve">Муниципальная программа "Профилактика правонарушений и обеспечение общественной безопасности на территории Омсукчанского </t>
    </r>
    <r>
      <rPr>
        <b/>
        <sz val="12"/>
        <color rgb="FFFF0000"/>
        <rFont val="Times New Roman"/>
        <family val="1"/>
        <charset val="204"/>
      </rPr>
      <t>муниципального</t>
    </r>
    <r>
      <rPr>
        <b/>
        <sz val="12"/>
        <rFont val="Times New Roman"/>
        <family val="1"/>
        <charset val="204"/>
      </rPr>
      <t xml:space="preserve"> округа" </t>
    </r>
  </si>
  <si>
    <t>Муниципальная программа "Профилактика экстремизма и терроризма на территории Омсукчанского муниципального округа"</t>
  </si>
  <si>
    <t>Осуществление государственных полномочий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</t>
  </si>
  <si>
    <t>Целевые субсидии на оснащение муниципальных учреждений</t>
  </si>
  <si>
    <t>Создание модельных муниципальных библиотек</t>
  </si>
  <si>
    <t>58 0 A1 54540</t>
  </si>
  <si>
    <t xml:space="preserve">Целевые субсидии муниципальным учреждениям  по организации питания </t>
  </si>
  <si>
    <t>57 0 04 74200</t>
  </si>
  <si>
    <t>Возмещение расходов по коммунальным услугам учреждениям социальной сферы</t>
  </si>
  <si>
    <t>Основное мероприятие "Отдельные мероприятия в рамках федерального проекта "Культурная среда" национального проекта "Культура"</t>
  </si>
  <si>
    <t>Муниципальная программа "Переселение граждан из аварийного жилищного фонда и оптимизация жилищного фонда на территории Омсукчанского муниципального округа"</t>
  </si>
  <si>
    <t>72 0 00 00000</t>
  </si>
  <si>
    <t>Основное мероприятие "Восстановление муниципального жилищного фонда"</t>
  </si>
  <si>
    <t>Восстановление и модернизация муниципального имущества в муниципальных образованиях Магаданской области</t>
  </si>
  <si>
    <t>72 0 01 S1110</t>
  </si>
  <si>
    <t>72 0 01 00000</t>
  </si>
  <si>
    <t>Ремонт мостов и искусственных сооружений</t>
  </si>
  <si>
    <t>50 0 02 01550</t>
  </si>
  <si>
    <t xml:space="preserve">Модернизация квартальной котельной в пос.Омсукчан </t>
  </si>
  <si>
    <t>Муниципальная программа "Комплексное развитие  систем коммунальной инфраструктуры Омсукчанского муниципального округа на 2019-2023 годы"</t>
  </si>
  <si>
    <r>
      <t xml:space="preserve">Муниципальная программа "Чистая вода Омсукчанского городского </t>
    </r>
    <r>
      <rPr>
        <b/>
        <sz val="12"/>
        <color rgb="FFFF0000"/>
        <rFont val="Times New Roman"/>
        <family val="1"/>
        <charset val="204"/>
      </rPr>
      <t>муниципального</t>
    </r>
    <r>
      <rPr>
        <b/>
        <sz val="12"/>
        <rFont val="Times New Roman"/>
        <family val="1"/>
        <charset val="204"/>
      </rPr>
      <t xml:space="preserve"> округа" </t>
    </r>
  </si>
  <si>
    <t>Муниципальная программа "Развитие системы обращения с твердыми коммунальными отходами на территории Омсучанского муниципального" округа</t>
  </si>
  <si>
    <t>Обеспечение проведения выборов и референдумов</t>
  </si>
  <si>
    <t>07 09</t>
  </si>
  <si>
    <t>Условно утвержденные расходы</t>
  </si>
  <si>
    <t>Управление культуры, социальной и молодежной политики  администрации Омсукчанского муниципального округа</t>
  </si>
  <si>
    <t>Управление  ЖКХ и градостроительства администрации Омсукчанского муниципального округа</t>
  </si>
  <si>
    <t>Управление образования администрации Омсукчанского муниципального округа</t>
  </si>
  <si>
    <t xml:space="preserve">Мероприятия по организации отдыха и оздоровления детей </t>
  </si>
  <si>
    <t>Администрация Омсукчанского муниципального округа</t>
  </si>
  <si>
    <t>Муниципальная программа "Развитие транспортной инфраструктуры  Омсукчанского муниципального округа"</t>
  </si>
  <si>
    <t xml:space="preserve">Муниципальная программа "Проведение социальной и молодежной политики в Омсукчанском муниципальном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</si>
  <si>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муниципального округа" </t>
  </si>
  <si>
    <t xml:space="preserve">Подпрограмма  "Улучшение демографической ситуации в Омсукчанском муниципальном округе" </t>
  </si>
  <si>
    <t>Муниципальная программа "Развитие  образования в Омсукчанском муниципальном округе"</t>
  </si>
  <si>
    <t xml:space="preserve">Муниципальная программа "Развитие малого и среднего предпринимательства в Омсукчанском муниципальном округе" 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</si>
  <si>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муниципального округа"</t>
  </si>
  <si>
    <t>Муниципальная программа "Развитие физической культуры и спорта в Омсукчанском муниципальном  округе"</t>
  </si>
  <si>
    <t>Управление спорта и туризма администрации Омсукчанского муниципального округа</t>
  </si>
  <si>
    <t>907</t>
  </si>
  <si>
    <t>Муниципальная программа "Развитие культуры в Омсукчанском муниципальном округе"</t>
  </si>
  <si>
    <t>Муниципальная программа "Благоустройство территории Омсукчанского муниципального округа"</t>
  </si>
  <si>
    <t xml:space="preserve">Благоустройство  </t>
  </si>
  <si>
    <t xml:space="preserve">Муниципальная программа "Энергосбережение и повышение энергетической эффективности в Омсукчанском муниципальном округе" </t>
  </si>
  <si>
    <t xml:space="preserve">Муниципальная программа "Развитие торговли на территории Омсукчанского муниципального округа" </t>
  </si>
  <si>
    <t xml:space="preserve">Муниципальная программа "Формирование доступной среды в Омсукчанском муниципальном округе" </t>
  </si>
  <si>
    <t>ИТОГО РАСХОДОВ</t>
  </si>
  <si>
    <t>Сумма</t>
  </si>
  <si>
    <t>2023 год</t>
  </si>
  <si>
    <t>2024 год</t>
  </si>
  <si>
    <t>2025 год</t>
  </si>
  <si>
    <t>ИТОГО РАСХОДОВ: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</si>
  <si>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муниципального  округа" </t>
  </si>
  <si>
    <t xml:space="preserve">Муниципальная программа "О противодействии коррупции в органах местного самоуправления муниципального образования "Омсукчанский муниципальный округ" 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</si>
  <si>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муниципального округа" </t>
  </si>
  <si>
    <t xml:space="preserve">Муниципальная программа "Чистая вода Омсукчанского городского муниципального округа" </t>
  </si>
  <si>
    <t xml:space="preserve">Муниципальная программа "Формирование современной городской среды муниципального образования "Омсукчанский муниципальный округ" на 2018-2024 годы" </t>
  </si>
  <si>
    <t>Муниципальная программа "Развитие образования в Омсукчанском муниципальном округе"</t>
  </si>
  <si>
    <t xml:space="preserve">Муниципальная программа "Энергосбережение и повышение энергетической эффективности в Омсукчанском муниципальном  округе" </t>
  </si>
  <si>
    <t xml:space="preserve">Подпрограмма  "Улучшение демографической ситуации в Омсукчанском муниципальном  округе" </t>
  </si>
  <si>
    <t>1 05 03000 01 0000 110</t>
  </si>
  <si>
    <t>Единый сельскохозяйственный налог</t>
  </si>
  <si>
    <t>1 05 03010 01 0000 110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</si>
  <si>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</si>
  <si>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</si>
  <si>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1 06 01020 14 1000 110
</t>
  </si>
  <si>
    <t xml:space="preserve"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
</t>
  </si>
  <si>
    <t>1 06 06032 14 0000 110</t>
  </si>
  <si>
    <t>1 06 06042 14 0000 110</t>
  </si>
  <si>
    <t xml:space="preserve">1 08 07000 01 0000 110
</t>
  </si>
  <si>
    <t xml:space="preserve">1 08 07150 01 0000 110
</t>
  </si>
  <si>
    <t>1 11 05012 14 0000 120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</si>
  <si>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
</t>
  </si>
  <si>
    <t>1 11 05074 14 0000 120</t>
  </si>
  <si>
    <t xml:space="preserve">1 11 05300 00 0000 120
</t>
  </si>
  <si>
    <t xml:space="preserve">1 11 05324 14 0000 120
</t>
  </si>
  <si>
    <t>1 13 01994 14 0000 130</t>
  </si>
  <si>
    <t>1 13 02990 00 0000 130</t>
  </si>
  <si>
    <t>Прочие доходы от компенсации затрат государства</t>
  </si>
  <si>
    <t>1 13 02994 14 0000 130</t>
  </si>
  <si>
    <t>Прочие доходы от компенсации затрат бюджетов муниципальных округов</t>
  </si>
  <si>
    <t>1 14 02043 14 0000 410</t>
  </si>
  <si>
    <t>1 14 06012 14 0000 430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</si>
  <si>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</si>
  <si>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</si>
  <si>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</si>
  <si>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</si>
  <si>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 xml:space="preserve">1 16 11050 01 0000 140
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</si>
  <si>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</si>
  <si>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</si>
  <si>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</si>
  <si>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2 02 25210 14 0000 150</t>
  </si>
  <si>
    <t xml:space="preserve">Субсидии бюджетам муниципальных округов на обеспечение образовательных организаций материально-технической базой для внедрения цифровой образовательной среды
</t>
  </si>
  <si>
    <t>2 02 25304 14 0000 150</t>
  </si>
  <si>
    <t xml:space="preserve"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</si>
  <si>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</si>
  <si>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</si>
  <si>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</si>
  <si>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>Субсидии бюджетам муниципальных округов на поддержку отрасли культуры</t>
  </si>
  <si>
    <t>2 02 29999 14 0000 150</t>
  </si>
  <si>
    <t xml:space="preserve">Субсидии бюджетам муниципальных образований Магаданской области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 </t>
  </si>
  <si>
    <t xml:space="preserve">Субсидии бюджетам муниципальных образований Магаданской области на организацию отдыха и оздоровление детей </t>
  </si>
  <si>
    <t xml:space="preserve">Субсидии бюджетам муниципальных образований Магаданской области на организацию питания в образовательных учреждениях </t>
  </si>
  <si>
    <t xml:space="preserve">Субсидии бюджетам муниципальных образований Магаданской области  на реализацию мероприятия "Восстановление и модернизация муниципального имущества в муниципальных образованиях Магаданской области" </t>
  </si>
  <si>
    <t>Предоставление субсидий бюджетам муниципальных образований на организацию и проведение областных универсальных совместных ярмарок</t>
  </si>
  <si>
    <t>Субсидии бюджетам муниципальных образований Магаданской области на возмещение расходов по коммунальным услугам учреждениям социальной сферы</t>
  </si>
  <si>
    <t xml:space="preserve">Субсидии бюджетам муниципальных образований Магаданской области на реализацию мероприятий в сфере укрепления гражданского единства, гармонизации межнациональных отношений, профилактики экстремизма </t>
  </si>
  <si>
    <t xml:space="preserve">Субсидии бюджетам муниципальных образований Магаданской области на укрепление материально-технической базы муниципальных сельскохозяйственных предприятий, крестьянско-фермерских хозяйств, территориально-соседских общин, родовых общин коренных малочисленных народов Севера, занятых традиционным природопользованием </t>
  </si>
  <si>
    <t>Субсидии бюджетам муниципальных образований на осуществление мероприятий по подготовке к осенне-зимнему отопительному периоду</t>
  </si>
  <si>
    <t>2 02 30024 14 0000 150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</si>
  <si>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</si>
  <si>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>Субвенции бюджетам муниципальных образований Магаданской области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</si>
  <si>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Субвенции бюджетам муниципальных образований Магаданской области на осуществление государственных полномочий по организации и осуществлению деятельности органов опеки и попечительства</t>
  </si>
  <si>
    <t>Субвенции бюджетам муниципальных образований Магаданской области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</si>
  <si>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Субвенции бюджетам муниципальных образований Магаданской области на осуществление государственных полномочий по созданию и организации деятельности административных комиссий</t>
  </si>
  <si>
    <t>Субвенции бюджетам муниципальных образований Магаданской области на осуществление государственных полномочий по обеспечению отдельных категорий граждан жилыми помещениями</t>
  </si>
  <si>
    <t>Субвенции бюджетам муниципальных образований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</t>
  </si>
  <si>
    <t>2 02 36900 14 0000 150</t>
  </si>
  <si>
    <t xml:space="preserve">Единая субвенция бюджетам муниципальных округов из бюджета субъекта Российской Федерации
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</si>
  <si>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</si>
  <si>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</si>
  <si>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2 02 45303 14 0000 150</t>
  </si>
  <si>
    <t xml:space="preserve"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</si>
  <si>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2 02 45454 00 0000 150
</t>
  </si>
  <si>
    <t>Межбюджетные трансферты, передаваемые бюджетам на создание модельных муниципальных библиотек</t>
  </si>
  <si>
    <t>2 02 45454 14 0000 150</t>
  </si>
  <si>
    <t>Межбюджетные трансферты, передаваемые бюджетам муниципальных округов на создание модельных муниципальных библиотек</t>
  </si>
  <si>
    <t>Приложение №1</t>
  </si>
  <si>
    <t>от     2022 №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</si>
  <si>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</si>
  <si>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</si>
  <si>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</si>
  <si>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</si>
  <si>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</si>
  <si>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</si>
  <si>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округов (за исключением земельных участков)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</si>
  <si>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</si>
  <si>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</si>
  <si>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Прочие доходы от оказания платных услуг (работ) получателями средств бюджетов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</si>
  <si>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</si>
  <si>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</si>
  <si>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Прочие субсидии бюджетам муниципальных округов</t>
  </si>
  <si>
    <t>Поступление доходов в бюджет Омсукчанского муниципального округа в 2023 годи и плановом периоде 2024-2025 годов</t>
  </si>
  <si>
    <t xml:space="preserve">Наименование </t>
  </si>
  <si>
    <t>от         2022 №</t>
  </si>
  <si>
    <t>Распределение бюджетных массигнований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2023 год и плановый период 2024-2025 годов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</si>
  <si>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2023 год и плановый период 2024-2025 годов</t>
  </si>
  <si>
    <t>ЦСР</t>
  </si>
  <si>
    <t>ГР</t>
  </si>
  <si>
    <t>Распределение бюджетных ассигнований, направляемых
на государственную поддержку семьи и детей, на 2023 год и плановый период 2024 и 2025 годов</t>
  </si>
  <si>
    <t>Приложение №6</t>
  </si>
  <si>
    <t>Приложение №7</t>
  </si>
  <si>
    <t>от      2022 №</t>
  </si>
  <si>
    <t>Распределения бюджетных ассигнований, направляемых на исполнение публичных нормативных обязательств бюджета Омсукчанского городского округа на 2023 год и плановый период 2024 и 2025 годов</t>
  </si>
  <si>
    <t>Ожидаемое исполнение за 2022 год</t>
  </si>
  <si>
    <t>Содержание муниципального архива в рамках непрограммной деятельности</t>
  </si>
  <si>
    <t>02 0 03 00000</t>
  </si>
  <si>
    <t>Расходы на обеспечение деятельности муниципального архива</t>
  </si>
  <si>
    <t>02 0 03 01200</t>
  </si>
  <si>
    <t>02 0 03 01790</t>
  </si>
  <si>
    <t>Содержание Единой дежурной диспетчерской службы  в рамках непрограммной деятельности</t>
  </si>
  <si>
    <t>02 0 04 00000</t>
  </si>
  <si>
    <t>Расходы на обеспечение деятельности  Единой дежурной диспетчерской службы</t>
  </si>
  <si>
    <t>02 0 04 01220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</si>
  <si>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округа"</t>
  </si>
  <si>
    <t>55 0 00 00000</t>
  </si>
  <si>
    <t>Основное мероприятие "Предоставление социальных выплат для приобретения (строительства) жилья"</t>
  </si>
  <si>
    <t>55 0 01 00000</t>
  </si>
  <si>
    <t>Социальные выплаты для приобретения (строительства) жилья</t>
  </si>
  <si>
    <t>55 0 01 S1070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</si>
  <si>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 на 2017-2021 годы" </t>
  </si>
  <si>
    <t>66 0 00 00000</t>
  </si>
  <si>
    <t>Основное мероприятие "Проведение комплексных кадастровых работ"</t>
  </si>
  <si>
    <t>66 0 01 00000</t>
  </si>
  <si>
    <t>52 0 04 S3210</t>
  </si>
  <si>
    <t>Основное мероприятие "Содействие временному трудоустройству молодежи"</t>
  </si>
  <si>
    <t>52 0 18 00000</t>
  </si>
  <si>
    <t>52 0 18 20120</t>
  </si>
  <si>
    <t>57 0 08 00000</t>
  </si>
  <si>
    <t>57 0 08 20120</t>
  </si>
  <si>
    <t>02 0 02 01730</t>
  </si>
  <si>
    <t>Комитет финансов администрации  Омсукчанского городского округа</t>
  </si>
  <si>
    <t>Муниципальная программа "Развитие муниципальной службы в Омсукчанском городском округе"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</si>
  <si>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городского округа"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</si>
  <si>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городского округа"</t>
  </si>
  <si>
    <t xml:space="preserve">Муниципальная программа "Энергосбережение и повышение энергетической эффективности в Омсукчанском городском округе" 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</si>
  <si>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 </t>
  </si>
  <si>
    <t xml:space="preserve">Муниципальная программа "О противодействии коррупции в органах местного самоуправления муниципального образования "Омсукчанский городской округ" 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</si>
  <si>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</t>
  </si>
  <si>
    <t xml:space="preserve">Муниципальная программа "Развитие торговли на территории Омсукчанского городского округа" </t>
  </si>
  <si>
    <t xml:space="preserve">Муниципальная программа "Развитие малого и среднего предпринимательства в Омсукчанском городском округе" </t>
  </si>
  <si>
    <t>Управление культуры, социальной и молодежной политики  администрации Омсукчанского городского округа</t>
  </si>
  <si>
    <t xml:space="preserve">Муниципальная программа "Проведение социальной и молодежной политики в Омсукчанском городском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</si>
  <si>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</si>
  <si>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Муниципальная программа "Формирование доступной среды в Омсукчанском городском округе" </t>
  </si>
  <si>
    <t>Муниципальная программа "Профилактика экстеремизма и терроризма на территории Омсукчанского городского округа"</t>
  </si>
  <si>
    <t xml:space="preserve">Муниципальная программа "Энергосбережение и повышение энергетической эффективности в Омсукчанском городском  округе" </t>
  </si>
  <si>
    <t xml:space="preserve">Подпрограмма  "Улучшение демографической ситуации в Омсукчанском городском  округе" </t>
  </si>
  <si>
    <t xml:space="preserve">Подпрограмма  "Улучшение демографической ситуации в Омсукчанском городском округе" </t>
  </si>
  <si>
    <t>Контрольно- счетная палата Омсукчанского городского округа</t>
  </si>
  <si>
    <t>Комитет по управлению муниципальным имуществом администрации Омсукчанского городского округа</t>
  </si>
  <si>
    <t>Управление образования администрации Омсукчанского городского округа</t>
  </si>
  <si>
    <t xml:space="preserve">Муниципальная программа "Формирование доступной среды в Омсукчанском городского  округе" </t>
  </si>
  <si>
    <t>Муниципальная программа "Развитие  образования в Омсукчанском городском округе"</t>
  </si>
  <si>
    <t>Управление спорта и туризма администрации Омсукчанского городского округа</t>
  </si>
  <si>
    <t>Муниципальная программа "Формирование доступной среды в Омсукчанском городском округе"</t>
  </si>
  <si>
    <t>Муниципальная программа "Развитие физической культуры и спорта в Омсукчанском городском  округе"</t>
  </si>
  <si>
    <t>Муниципальная программа "Развитие физической культуры и спорта в Омсукчанском городском округе"</t>
  </si>
  <si>
    <t>Управление ЖКХ и градостроительства  администрации Омсукчанского городского округа</t>
  </si>
  <si>
    <t>Муниципальная программа "Развитие транспортной инфраструктуры  Омсукчанского городского округа"</t>
  </si>
  <si>
    <t xml:space="preserve">Муниципальная программа "Чистая вода Омсукчанского городского городского округа" </t>
  </si>
  <si>
    <t>Муниципальная программа "Благоустройство территории Омсукчанского городского округа"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</si>
  <si>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2018-2024 годы" </t>
  </si>
  <si>
    <t>Собрание представителей Омсукчанского городского округа</t>
  </si>
  <si>
    <t xml:space="preserve">к постановлению </t>
  </si>
  <si>
    <t>администрации</t>
  </si>
  <si>
    <t>городского округа</t>
  </si>
  <si>
    <t>ОСНОВНЫЕ ПАРАМЕТРЫ</t>
  </si>
  <si>
    <t>бюджета Омсукчанского городского округа  на 2023-2025 гг.</t>
  </si>
  <si>
    <t>Показатели</t>
  </si>
  <si>
    <t>Отчетный финансовый год (2021 год)</t>
  </si>
  <si>
    <t>Текущий финансовый   год (2022 год)</t>
  </si>
  <si>
    <t>очередной финансовый год (2023 год)</t>
  </si>
  <si>
    <t>Плановый период</t>
  </si>
  <si>
    <t>утверждено решением СПОГО</t>
  </si>
  <si>
    <t>ожидаемое исполнение</t>
  </si>
  <si>
    <t>1. Доходы, всего,</t>
  </si>
  <si>
    <t>в том числе:</t>
  </si>
  <si>
    <t>Налоговые доходы</t>
  </si>
  <si>
    <t>Неналоговые доходы</t>
  </si>
  <si>
    <t>Безвозмездные поступления</t>
  </si>
  <si>
    <t>2. Расходы, всего,</t>
  </si>
  <si>
    <t>Справочно:</t>
  </si>
  <si>
    <t>Расходы по публичным обязательствам Омсукчанского городского округа</t>
  </si>
  <si>
    <t>3. Профицит (+), дефицит (-)</t>
  </si>
  <si>
    <t>4. Источники финансирования дефицита бюджета, сальдо</t>
  </si>
  <si>
    <t>внешние</t>
  </si>
  <si>
    <t>внутренние</t>
  </si>
  <si>
    <t>остатки средств</t>
  </si>
  <si>
    <t>Приложение № 1</t>
  </si>
  <si>
    <t>ОСНОВНЫЕ ПОКАЗАТЕЛИ</t>
  </si>
  <si>
    <t>среднесрочного финансового плана Омсукчанского городского округа на 2023-2025 гг.</t>
  </si>
  <si>
    <t>Единица измерения</t>
  </si>
  <si>
    <t>Текущий финансовый год (2022 год)</t>
  </si>
  <si>
    <t>Очередной финансовый год (2023 год)</t>
  </si>
  <si>
    <t>Объем производства</t>
  </si>
  <si>
    <t>млн.руб.</t>
  </si>
  <si>
    <t>Индекс роста</t>
  </si>
  <si>
    <t>%</t>
  </si>
  <si>
    <t>Фонд оплаты труда</t>
  </si>
  <si>
    <t>Среднегодовая стоимость имущества предприятий по отраслям экономики</t>
  </si>
  <si>
    <t>Прибыль (убыток) - сальдо:</t>
  </si>
  <si>
    <t>в том числе: прибыль прибыльных организаций</t>
  </si>
  <si>
    <t>Инфляция (индекс потребительских цен)</t>
  </si>
  <si>
    <t>Численность постоянного населения на 01 января</t>
  </si>
  <si>
    <t>человек</t>
  </si>
  <si>
    <t>Численность работников по полному кругу предприятий</t>
  </si>
  <si>
    <t>Доходы бюджета Омсукчанского городского округа  с учетом изменения законодательства</t>
  </si>
  <si>
    <t>тыс. рублей</t>
  </si>
  <si>
    <t>Расходы бюджета Омсукчанского городского округа с учетом изменений законодательства</t>
  </si>
  <si>
    <t>Дефицит (-), профицит (+)</t>
  </si>
  <si>
    <t>Источники финансирования дефицита бюджета Омсукчанского городского округа  (сальдо)</t>
  </si>
  <si>
    <t>Объемы бюджетных ассигнований</t>
  </si>
  <si>
    <t>из бюджета Омсукчанского городского округа по разделам и подразделам</t>
  </si>
  <si>
    <t xml:space="preserve"> классификации расходов бюджетов Российской Федерации на  2023-2025 г.г.</t>
  </si>
  <si>
    <r>
      <t xml:space="preserve">  </t>
    </r>
    <r>
      <rPr>
        <sz val="12"/>
        <rFont val="Times New Roman"/>
        <family val="1"/>
        <charset val="204"/>
      </rPr>
      <t>из бюджета Омсукчанского городского округа по главным распорядителям бюджетных средств,  по разделам, подразделам, муниципальным программам и непрограммным направлениям деятельности,видам расходов классификации расходов бюджетов на 2023-2025 гг.</t>
    </r>
  </si>
  <si>
    <t>ВИДЫ ВНУТРЕННЕГО ДОЛГА</t>
  </si>
  <si>
    <t>№ п/п</t>
  </si>
  <si>
    <t>Наименование показателя</t>
  </si>
  <si>
    <t>Задолженность по кредитным организациям</t>
  </si>
  <si>
    <t>Задолженность по бюджетным кредитам, полученным от других бюджетов бюджетной системы Российской Федерации</t>
  </si>
  <si>
    <t>___________________________</t>
  </si>
  <si>
    <t>структура долга по состоянию на 01 января года, следующего за отчетным периодом</t>
  </si>
  <si>
    <t xml:space="preserve"> очередным финансовым годом (2023)</t>
  </si>
  <si>
    <t>Омсукчанского городского округа на 2023-2025 гг.</t>
  </si>
  <si>
    <t>...1)*</t>
  </si>
  <si>
    <t>Примечание: ...1)* - органами статистики сведения не публикуются в целях обеспечения конфидициальности данных</t>
  </si>
  <si>
    <t xml:space="preserve">от 14.11.2022 № 585 </t>
  </si>
  <si>
    <t>____________________</t>
  </si>
  <si>
    <t>________________________</t>
  </si>
  <si>
    <t xml:space="preserve">от 14.11.2022 № 585   </t>
  </si>
  <si>
    <t xml:space="preserve">               от 14.11.2022 № 585   </t>
  </si>
  <si>
    <t xml:space="preserve">         городского округа</t>
  </si>
  <si>
    <t xml:space="preserve">    администрации</t>
  </si>
  <si>
    <t xml:space="preserve">      Приложение № 4</t>
  </si>
  <si>
    <t xml:space="preserve">        к постановлению </t>
  </si>
  <si>
    <t>от 14.11.2022 № 585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</si>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</sst>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9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9" fillId="0" borderId="0"/>
    <xf numFmtId="164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40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</cellStyleXfs>
  <cellXfs count="681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/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49" fontId="3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vertical="center" wrapText="1"/>
    </xf>
    <xf numFmtId="0" fontId="9" fillId="0" borderId="0" xfId="1" applyFill="1"/>
    <xf numFmtId="0" fontId="9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0" fontId="17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165" fontId="0" fillId="0" borderId="0" xfId="0" applyNumberFormat="1" applyFill="1"/>
    <xf numFmtId="4" fontId="0" fillId="0" borderId="0" xfId="0" applyNumberFormat="1" applyFill="1" applyBorder="1"/>
    <xf numFmtId="165" fontId="3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applyNumberFormat="1" applyFill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justify"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2" fillId="0" borderId="1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5" fontId="27" fillId="0" borderId="0" xfId="0" applyNumberFormat="1" applyFont="1" applyFill="1"/>
    <xf numFmtId="0" fontId="2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top" wrapText="1"/>
    </xf>
    <xf numFmtId="0" fontId="30" fillId="0" borderId="0" xfId="0" applyFont="1"/>
    <xf numFmtId="49" fontId="3" fillId="0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left" vertical="top" wrapText="1"/>
    </xf>
    <xf numFmtId="0" fontId="9" fillId="0" borderId="0" xfId="1" applyNumberFormat="1" applyFill="1"/>
    <xf numFmtId="49" fontId="2" fillId="0" borderId="1" xfId="1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/>
    <xf numFmtId="165" fontId="30" fillId="0" borderId="0" xfId="0" applyNumberFormat="1" applyFont="1" applyFill="1"/>
    <xf numFmtId="0" fontId="31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5" fontId="12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ont="1" applyFill="1"/>
    <xf numFmtId="0" fontId="30" fillId="0" borderId="0" xfId="0" applyFont="1" applyFill="1"/>
    <xf numFmtId="0" fontId="32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8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2" xfId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4" fontId="0" fillId="0" borderId="0" xfId="0" applyNumberFormat="1" applyFill="1"/>
    <xf numFmtId="0" fontId="11" fillId="0" borderId="7" xfId="0" applyFont="1" applyFill="1" applyBorder="1" applyAlignment="1">
      <alignment vertical="center" wrapText="1"/>
    </xf>
    <xf numFmtId="4" fontId="0" fillId="0" borderId="0" xfId="0" applyNumberFormat="1"/>
    <xf numFmtId="4" fontId="1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 wrapText="1"/>
    </xf>
    <xf numFmtId="0" fontId="18" fillId="0" borderId="1" xfId="0" applyFont="1" applyFill="1" applyBorder="1"/>
    <xf numFmtId="0" fontId="33" fillId="0" borderId="0" xfId="0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2" fillId="0" borderId="0" xfId="3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center"/>
    </xf>
    <xf numFmtId="165" fontId="2" fillId="0" borderId="7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7" xfId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4" fontId="36" fillId="0" borderId="1" xfId="0" applyNumberFormat="1" applyFont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0" fillId="7" borderId="1" xfId="0" applyFill="1" applyBorder="1" applyAlignment="1">
      <alignment horizontal="center"/>
    </xf>
    <xf numFmtId="0" fontId="17" fillId="0" borderId="7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/>
    </xf>
    <xf numFmtId="165" fontId="28" fillId="0" borderId="0" xfId="0" applyNumberFormat="1" applyFont="1" applyAlignment="1">
      <alignment horizont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1" xfId="1" applyNumberFormat="1" applyFont="1" applyFill="1" applyBorder="1" applyAlignment="1" applyProtection="1">
      <alignment horizontal="center" vertical="center" shrinkToFit="1"/>
      <protection locked="0"/>
    </xf>
    <xf numFmtId="165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1" xfId="2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Alignment="1">
      <alignment horizont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0" fillId="7" borderId="1" xfId="0" applyNumberForma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49" fontId="0" fillId="0" borderId="0" xfId="0" applyNumberFormat="1" applyFill="1"/>
    <xf numFmtId="49" fontId="0" fillId="0" borderId="1" xfId="0" applyNumberFormat="1" applyFill="1" applyBorder="1" applyAlignment="1">
      <alignment horizontal="center"/>
    </xf>
    <xf numFmtId="4" fontId="0" fillId="6" borderId="1" xfId="0" applyNumberFormat="1" applyFill="1" applyBorder="1"/>
    <xf numFmtId="0" fontId="2" fillId="0" borderId="0" xfId="0" applyNumberFormat="1" applyFont="1" applyFill="1" applyAlignment="1">
      <alignment horizontal="left" vertical="top" wrapText="1"/>
    </xf>
    <xf numFmtId="0" fontId="39" fillId="0" borderId="2" xfId="0" applyNumberFormat="1" applyFont="1" applyFill="1" applyBorder="1" applyAlignment="1">
      <alignment horizontal="left" vertical="top" wrapText="1"/>
    </xf>
    <xf numFmtId="0" fontId="0" fillId="0" borderId="12" xfId="0" applyFill="1" applyBorder="1"/>
    <xf numFmtId="0" fontId="3" fillId="0" borderId="10" xfId="0" applyNumberFormat="1" applyFont="1" applyFill="1" applyBorder="1" applyAlignment="1">
      <alignment horizontal="center" wrapText="1"/>
    </xf>
    <xf numFmtId="165" fontId="2" fillId="0" borderId="7" xfId="0" applyNumberFormat="1" applyFont="1" applyFill="1" applyBorder="1" applyAlignment="1">
      <alignment horizontal="center" vertical="center"/>
    </xf>
    <xf numFmtId="165" fontId="39" fillId="0" borderId="1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/>
    <xf numFmtId="0" fontId="9" fillId="0" borderId="0" xfId="1" applyNumberFormat="1" applyFill="1"/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/>
    <xf numFmtId="0" fontId="37" fillId="7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/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3" fillId="0" borderId="2" xfId="0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68" fontId="0" fillId="6" borderId="1" xfId="0" applyNumberFormat="1" applyFill="1" applyBorder="1" applyAlignment="1">
      <alignment horizontal="center"/>
    </xf>
    <xf numFmtId="0" fontId="9" fillId="0" borderId="0" xfId="1" applyNumberFormat="1" applyFont="1" applyFill="1"/>
    <xf numFmtId="14" fontId="0" fillId="0" borderId="0" xfId="0" applyNumberFormat="1" applyFill="1" applyBorder="1"/>
    <xf numFmtId="14" fontId="0" fillId="0" borderId="0" xfId="0" applyNumberFormat="1" applyFill="1"/>
    <xf numFmtId="14" fontId="2" fillId="0" borderId="8" xfId="1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/>
    <xf numFmtId="14" fontId="0" fillId="0" borderId="0" xfId="0" applyNumberFormat="1" applyFill="1" applyBorder="1" applyAlignment="1">
      <alignment horizontal="right"/>
    </xf>
    <xf numFmtId="14" fontId="2" fillId="0" borderId="8" xfId="1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right"/>
    </xf>
    <xf numFmtId="16" fontId="0" fillId="0" borderId="0" xfId="0" applyNumberFormat="1" applyFill="1"/>
    <xf numFmtId="14" fontId="2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left"/>
    </xf>
    <xf numFmtId="0" fontId="2" fillId="0" borderId="2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8" fillId="0" borderId="0" xfId="0" applyFont="1"/>
    <xf numFmtId="0" fontId="11" fillId="0" borderId="0" xfId="0" applyFont="1"/>
    <xf numFmtId="4" fontId="11" fillId="0" borderId="0" xfId="0" applyNumberFormat="1" applyFont="1" applyAlignment="1">
      <alignment wrapText="1"/>
    </xf>
    <xf numFmtId="4" fontId="28" fillId="0" borderId="0" xfId="0" applyNumberFormat="1" applyFont="1" applyAlignment="1">
      <alignment wrapText="1"/>
    </xf>
    <xf numFmtId="0" fontId="0" fillId="0" borderId="0" xfId="0"/>
    <xf numFmtId="0" fontId="0" fillId="0" borderId="0" xfId="0" applyFill="1"/>
    <xf numFmtId="0" fontId="3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41" fillId="0" borderId="1" xfId="0" applyFont="1" applyBorder="1"/>
    <xf numFmtId="0" fontId="11" fillId="0" borderId="1" xfId="0" applyFont="1" applyBorder="1" applyAlignment="1">
      <alignment wrapText="1"/>
    </xf>
    <xf numFmtId="0" fontId="33" fillId="0" borderId="1" xfId="0" applyFont="1" applyFill="1" applyBorder="1" applyAlignment="1">
      <alignment vertical="center" wrapText="1"/>
    </xf>
    <xf numFmtId="165" fontId="28" fillId="0" borderId="1" xfId="0" applyNumberFormat="1" applyFont="1" applyBorder="1" applyAlignment="1">
      <alignment wrapText="1"/>
    </xf>
    <xf numFmtId="4" fontId="28" fillId="0" borderId="1" xfId="0" applyNumberFormat="1" applyFont="1" applyBorder="1" applyAlignment="1">
      <alignment wrapText="1"/>
    </xf>
    <xf numFmtId="0" fontId="28" fillId="0" borderId="7" xfId="0" applyFont="1" applyBorder="1" applyAlignment="1">
      <alignment wrapText="1"/>
    </xf>
    <xf numFmtId="4" fontId="28" fillId="0" borderId="7" xfId="0" applyNumberFormat="1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" fontId="0" fillId="6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" fontId="0" fillId="6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6" fillId="7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/>
    <xf numFmtId="165" fontId="2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vertical="center" wrapText="1"/>
    </xf>
    <xf numFmtId="4" fontId="28" fillId="0" borderId="1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left" wrapText="1"/>
    </xf>
    <xf numFmtId="4" fontId="11" fillId="0" borderId="1" xfId="0" applyNumberFormat="1" applyFont="1" applyBorder="1" applyAlignment="1">
      <alignment horizontal="left" wrapText="1"/>
    </xf>
    <xf numFmtId="4" fontId="11" fillId="0" borderId="1" xfId="0" applyNumberFormat="1" applyFont="1" applyBorder="1" applyAlignment="1">
      <alignment wrapText="1"/>
    </xf>
    <xf numFmtId="165" fontId="28" fillId="0" borderId="1" xfId="0" applyNumberFormat="1" applyFont="1" applyFill="1" applyBorder="1" applyAlignment="1">
      <alignment wrapText="1"/>
    </xf>
    <xf numFmtId="4" fontId="28" fillId="0" borderId="1" xfId="0" applyNumberFormat="1" applyFont="1" applyFill="1" applyBorder="1" applyAlignment="1">
      <alignment wrapText="1"/>
    </xf>
    <xf numFmtId="49" fontId="42" fillId="0" borderId="8" xfId="1" applyNumberFormat="1" applyFont="1" applyFill="1" applyBorder="1" applyAlignment="1">
      <alignment horizontal="left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165" fontId="43" fillId="0" borderId="0" xfId="0" applyNumberFormat="1" applyFont="1" applyFill="1" applyBorder="1" applyAlignment="1">
      <alignment horizontal="left"/>
    </xf>
    <xf numFmtId="49" fontId="42" fillId="0" borderId="8" xfId="0" applyNumberFormat="1" applyFont="1" applyFill="1" applyBorder="1" applyAlignment="1">
      <alignment horizontal="left" vertical="center"/>
    </xf>
    <xf numFmtId="49" fontId="42" fillId="0" borderId="13" xfId="1" applyNumberFormat="1" applyFont="1" applyFill="1" applyBorder="1" applyAlignment="1">
      <alignment horizontal="left" vertical="center"/>
    </xf>
    <xf numFmtId="4" fontId="43" fillId="0" borderId="0" xfId="0" applyNumberFormat="1" applyFont="1" applyFill="1" applyBorder="1" applyAlignment="1">
      <alignment horizontal="left"/>
    </xf>
    <xf numFmtId="49" fontId="42" fillId="0" borderId="0" xfId="1" applyNumberFormat="1" applyFont="1" applyFill="1" applyBorder="1" applyAlignment="1">
      <alignment horizontal="left" vertical="center"/>
    </xf>
    <xf numFmtId="4" fontId="42" fillId="0" borderId="13" xfId="1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left"/>
    </xf>
    <xf numFmtId="49" fontId="42" fillId="0" borderId="7" xfId="1" applyNumberFormat="1" applyFont="1" applyFill="1" applyBorder="1" applyAlignment="1">
      <alignment horizontal="left" vertical="center"/>
    </xf>
    <xf numFmtId="49" fontId="42" fillId="0" borderId="10" xfId="1" applyNumberFormat="1" applyFont="1" applyFill="1" applyBorder="1" applyAlignment="1">
      <alignment horizontal="left" vertical="center"/>
    </xf>
    <xf numFmtId="14" fontId="43" fillId="0" borderId="0" xfId="0" applyNumberFormat="1" applyFont="1" applyFill="1" applyBorder="1" applyAlignment="1">
      <alignment horizontal="left"/>
    </xf>
    <xf numFmtId="165" fontId="43" fillId="0" borderId="0" xfId="0" applyNumberFormat="1" applyFont="1" applyFill="1" applyAlignment="1">
      <alignment horizontal="left"/>
    </xf>
    <xf numFmtId="4" fontId="43" fillId="0" borderId="0" xfId="0" applyNumberFormat="1" applyFont="1" applyFill="1" applyAlignment="1">
      <alignment horizontal="left"/>
    </xf>
    <xf numFmtId="0" fontId="11" fillId="9" borderId="1" xfId="0" applyFont="1" applyFill="1" applyBorder="1" applyAlignment="1">
      <alignment horizontal="left"/>
    </xf>
    <xf numFmtId="49" fontId="2" fillId="9" borderId="1" xfId="1" applyNumberFormat="1" applyFont="1" applyFill="1" applyBorder="1" applyAlignment="1">
      <alignment horizontal="left"/>
    </xf>
    <xf numFmtId="0" fontId="2" fillId="9" borderId="1" xfId="1" applyFont="1" applyFill="1" applyBorder="1" applyAlignment="1">
      <alignment horizontal="left" vertical="center" wrapText="1"/>
    </xf>
    <xf numFmtId="4" fontId="11" fillId="9" borderId="10" xfId="0" applyNumberFormat="1" applyFont="1" applyFill="1" applyBorder="1" applyAlignment="1">
      <alignment horizontal="left" wrapText="1"/>
    </xf>
    <xf numFmtId="4" fontId="11" fillId="9" borderId="1" xfId="0" applyNumberFormat="1" applyFont="1" applyFill="1" applyBorder="1" applyAlignment="1">
      <alignment horizontal="left" wrapText="1"/>
    </xf>
    <xf numFmtId="165" fontId="11" fillId="9" borderId="1" xfId="0" applyNumberFormat="1" applyFont="1" applyFill="1" applyBorder="1" applyAlignment="1">
      <alignment horizontal="left" wrapText="1"/>
    </xf>
    <xf numFmtId="0" fontId="2" fillId="9" borderId="1" xfId="0" applyFont="1" applyFill="1" applyBorder="1" applyAlignment="1">
      <alignment horizontal="left" vertical="center" wrapText="1"/>
    </xf>
    <xf numFmtId="49" fontId="2" fillId="9" borderId="1" xfId="0" applyNumberFormat="1" applyFont="1" applyFill="1" applyBorder="1" applyAlignment="1">
      <alignment horizontal="left"/>
    </xf>
    <xf numFmtId="0" fontId="11" fillId="9" borderId="1" xfId="0" applyFont="1" applyFill="1" applyBorder="1" applyAlignment="1">
      <alignment horizontal="left" wrapText="1"/>
    </xf>
    <xf numFmtId="4" fontId="11" fillId="0" borderId="0" xfId="0" applyNumberFormat="1" applyFont="1"/>
    <xf numFmtId="4" fontId="0" fillId="0" borderId="0" xfId="0" applyNumberFormat="1" applyAlignment="1">
      <alignment wrapText="1"/>
    </xf>
    <xf numFmtId="0" fontId="11" fillId="9" borderId="10" xfId="0" applyFont="1" applyFill="1" applyBorder="1" applyAlignment="1">
      <alignment horizontal="left" wrapText="1"/>
    </xf>
    <xf numFmtId="0" fontId="2" fillId="9" borderId="10" xfId="1" applyFont="1" applyFill="1" applyBorder="1" applyAlignment="1">
      <alignment horizontal="left" vertical="center" wrapText="1"/>
    </xf>
    <xf numFmtId="0" fontId="2" fillId="9" borderId="2" xfId="0" applyNumberFormat="1" applyFont="1" applyFill="1" applyBorder="1" applyAlignment="1">
      <alignment horizontal="left" vertical="top" wrapText="1"/>
    </xf>
    <xf numFmtId="0" fontId="11" fillId="9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/>
    </xf>
    <xf numFmtId="49" fontId="25" fillId="9" borderId="1" xfId="1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0" fontId="30" fillId="0" borderId="0" xfId="0" applyNumberFormat="1" applyFont="1" applyFill="1" applyAlignment="1">
      <alignment horizontal="right" vertical="center"/>
    </xf>
    <xf numFmtId="168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horizontal="right" vertical="center"/>
    </xf>
    <xf numFmtId="0" fontId="23" fillId="0" borderId="0" xfId="0" applyNumberFormat="1" applyFont="1" applyFill="1" applyAlignment="1">
      <alignment horizontal="right" vertical="center"/>
    </xf>
    <xf numFmtId="0" fontId="9" fillId="0" borderId="0" xfId="1" applyNumberFormat="1" applyFill="1" applyAlignment="1">
      <alignment horizontal="right" vertical="center"/>
    </xf>
    <xf numFmtId="0" fontId="9" fillId="0" borderId="0" xfId="1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right"/>
    </xf>
    <xf numFmtId="0" fontId="2" fillId="0" borderId="1" xfId="1" applyFont="1" applyFill="1" applyBorder="1" applyAlignment="1">
      <alignment horizontal="left" wrapText="1"/>
    </xf>
    <xf numFmtId="4" fontId="28" fillId="0" borderId="1" xfId="0" applyNumberFormat="1" applyFont="1" applyBorder="1" applyAlignment="1">
      <alignment horizontal="center" wrapText="1"/>
    </xf>
    <xf numFmtId="165" fontId="13" fillId="0" borderId="0" xfId="1" applyNumberFormat="1" applyFont="1" applyFill="1" applyAlignment="1">
      <alignment horizontal="center"/>
    </xf>
    <xf numFmtId="165" fontId="8" fillId="0" borderId="0" xfId="1" applyNumberFormat="1" applyFont="1" applyFill="1"/>
    <xf numFmtId="165" fontId="14" fillId="0" borderId="0" xfId="1" applyNumberFormat="1" applyFont="1" applyFill="1"/>
    <xf numFmtId="0" fontId="2" fillId="0" borderId="7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9" fillId="0" borderId="0" xfId="1" applyFont="1" applyFill="1"/>
    <xf numFmtId="0" fontId="8" fillId="0" borderId="0" xfId="1" applyFont="1" applyFill="1"/>
    <xf numFmtId="0" fontId="13" fillId="0" borderId="0" xfId="1" applyFont="1" applyFill="1" applyAlignment="1">
      <alignment horizontal="right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1" fontId="8" fillId="0" borderId="0" xfId="1" applyNumberFormat="1" applyFont="1" applyFill="1"/>
    <xf numFmtId="0" fontId="27" fillId="0" borderId="0" xfId="0" applyFont="1" applyFill="1"/>
    <xf numFmtId="165" fontId="3" fillId="0" borderId="12" xfId="0" applyNumberFormat="1" applyFont="1" applyFill="1" applyBorder="1" applyAlignment="1">
      <alignment horizontal="center" vertical="center"/>
    </xf>
    <xf numFmtId="14" fontId="19" fillId="0" borderId="0" xfId="1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11" fillId="9" borderId="1" xfId="0" applyNumberFormat="1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vertical="center"/>
    </xf>
    <xf numFmtId="0" fontId="44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168" fontId="28" fillId="0" borderId="0" xfId="0" applyNumberFormat="1" applyFont="1" applyFill="1" applyAlignment="1">
      <alignment vertical="center"/>
    </xf>
    <xf numFmtId="168" fontId="28" fillId="0" borderId="0" xfId="0" applyNumberFormat="1" applyFont="1" applyFill="1" applyAlignment="1">
      <alignment horizontal="right" vertical="center"/>
    </xf>
    <xf numFmtId="168" fontId="28" fillId="0" borderId="0" xfId="0" applyNumberFormat="1" applyFont="1" applyFill="1" applyAlignment="1">
      <alignment horizontal="left" vertical="center"/>
    </xf>
    <xf numFmtId="0" fontId="45" fillId="0" borderId="0" xfId="0" applyNumberFormat="1" applyFont="1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1" fillId="0" borderId="0" xfId="1" applyNumberFormat="1" applyFont="1" applyFill="1" applyAlignment="1">
      <alignment vertical="center"/>
    </xf>
    <xf numFmtId="4" fontId="2" fillId="9" borderId="1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left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vertical="center" wrapText="1"/>
    </xf>
    <xf numFmtId="165" fontId="2" fillId="0" borderId="7" xfId="1" applyNumberFormat="1" applyFont="1" applyFill="1" applyBorder="1" applyAlignment="1" applyProtection="1">
      <alignment horizontal="center" vertical="center" shrinkToFit="1"/>
      <protection locked="0"/>
    </xf>
    <xf numFmtId="165" fontId="21" fillId="0" borderId="0" xfId="0" applyNumberFormat="1" applyFont="1" applyFill="1" applyAlignment="1">
      <alignment horizontal="center"/>
    </xf>
    <xf numFmtId="165" fontId="47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0" fontId="28" fillId="0" borderId="1" xfId="0" applyFont="1" applyBorder="1" applyAlignment="1">
      <alignment horizontal="center"/>
    </xf>
    <xf numFmtId="0" fontId="21" fillId="0" borderId="0" xfId="0" applyFont="1"/>
    <xf numFmtId="0" fontId="2" fillId="9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9" borderId="1" xfId="0" applyNumberFormat="1" applyFont="1" applyFill="1" applyBorder="1" applyAlignment="1">
      <alignment horizontal="left" wrapText="1"/>
    </xf>
    <xf numFmtId="49" fontId="2" fillId="9" borderId="1" xfId="1" applyNumberFormat="1" applyFont="1" applyFill="1" applyBorder="1" applyAlignment="1">
      <alignment horizontal="left" vertical="center"/>
    </xf>
    <xf numFmtId="0" fontId="2" fillId="0" borderId="1" xfId="0" applyFont="1" applyBorder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4" fontId="28" fillId="0" borderId="10" xfId="0" applyNumberFormat="1" applyFont="1" applyBorder="1" applyAlignment="1">
      <alignment horizontal="center" wrapText="1"/>
    </xf>
    <xf numFmtId="0" fontId="0" fillId="0" borderId="1" xfId="0" applyBorder="1"/>
    <xf numFmtId="4" fontId="21" fillId="0" borderId="0" xfId="0" applyNumberFormat="1" applyFont="1" applyAlignment="1">
      <alignment wrapText="1"/>
    </xf>
    <xf numFmtId="4" fontId="21" fillId="0" borderId="1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4" fontId="2" fillId="9" borderId="10" xfId="0" applyNumberFormat="1" applyFont="1" applyFill="1" applyBorder="1" applyAlignment="1">
      <alignment horizontal="left" wrapText="1"/>
    </xf>
    <xf numFmtId="4" fontId="2" fillId="0" borderId="10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wrapText="1"/>
    </xf>
    <xf numFmtId="4" fontId="25" fillId="9" borderId="1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vertical="center" wrapText="1"/>
    </xf>
    <xf numFmtId="0" fontId="0" fillId="0" borderId="0" xfId="0" applyFill="1"/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0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37" fillId="7" borderId="2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right"/>
    </xf>
    <xf numFmtId="4" fontId="0" fillId="6" borderId="7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right"/>
    </xf>
    <xf numFmtId="0" fontId="0" fillId="7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left"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5" borderId="2" xfId="1" applyNumberFormat="1" applyFont="1" applyFill="1" applyBorder="1" applyAlignment="1">
      <alignment horizontal="center" vertical="center"/>
    </xf>
    <xf numFmtId="0" fontId="0" fillId="8" borderId="0" xfId="0" applyFill="1" applyBorder="1"/>
    <xf numFmtId="16" fontId="43" fillId="0" borderId="0" xfId="0" applyNumberFormat="1" applyFont="1" applyFill="1" applyBorder="1" applyAlignment="1">
      <alignment horizontal="left"/>
    </xf>
    <xf numFmtId="49" fontId="8" fillId="0" borderId="0" xfId="1" applyNumberFormat="1" applyFont="1" applyFill="1"/>
    <xf numFmtId="0" fontId="49" fillId="0" borderId="0" xfId="1" applyFont="1" applyFill="1"/>
    <xf numFmtId="0" fontId="50" fillId="0" borderId="0" xfId="1" applyFont="1" applyFill="1"/>
    <xf numFmtId="0" fontId="50" fillId="0" borderId="0" xfId="1" applyFont="1" applyFill="1" applyAlignment="1"/>
    <xf numFmtId="49" fontId="50" fillId="0" borderId="0" xfId="1" applyNumberFormat="1" applyFont="1" applyFill="1"/>
    <xf numFmtId="165" fontId="50" fillId="0" borderId="0" xfId="1" applyNumberFormat="1" applyFont="1" applyFill="1"/>
    <xf numFmtId="0" fontId="51" fillId="0" borderId="0" xfId="0" applyFont="1" applyFill="1" applyBorder="1" applyAlignment="1">
      <alignment horizontal="left"/>
    </xf>
    <xf numFmtId="14" fontId="23" fillId="0" borderId="0" xfId="0" applyNumberFormat="1" applyFont="1" applyFill="1" applyBorder="1"/>
    <xf numFmtId="49" fontId="23" fillId="0" borderId="0" xfId="0" applyNumberFormat="1" applyFont="1" applyFill="1" applyBorder="1"/>
    <xf numFmtId="4" fontId="23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Fill="1"/>
    <xf numFmtId="4" fontId="23" fillId="0" borderId="0" xfId="0" applyNumberFormat="1" applyFont="1" applyFill="1"/>
    <xf numFmtId="165" fontId="52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65" fontId="22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166" fontId="2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4" xfId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8" fillId="0" borderId="0" xfId="0" applyFont="1" applyFill="1"/>
    <xf numFmtId="165" fontId="28" fillId="0" borderId="0" xfId="0" applyNumberFormat="1" applyFont="1" applyFill="1"/>
    <xf numFmtId="165" fontId="28" fillId="0" borderId="0" xfId="0" applyNumberFormat="1" applyFont="1"/>
    <xf numFmtId="4" fontId="28" fillId="0" borderId="0" xfId="0" applyNumberFormat="1" applyFont="1"/>
    <xf numFmtId="0" fontId="28" fillId="0" borderId="1" xfId="0" applyFont="1" applyBorder="1"/>
    <xf numFmtId="0" fontId="2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14" fontId="41" fillId="0" borderId="0" xfId="0" applyNumberFormat="1" applyFont="1" applyFill="1" applyBorder="1"/>
    <xf numFmtId="0" fontId="41" fillId="0" borderId="0" xfId="0" applyFont="1" applyFill="1" applyBorder="1"/>
    <xf numFmtId="0" fontId="41" fillId="0" borderId="0" xfId="0" applyFont="1" applyFill="1"/>
    <xf numFmtId="165" fontId="3" fillId="0" borderId="1" xfId="1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3" fillId="0" borderId="1" xfId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/>
    </xf>
    <xf numFmtId="0" fontId="54" fillId="0" borderId="0" xfId="0" applyFont="1"/>
    <xf numFmtId="0" fontId="53" fillId="0" borderId="1" xfId="1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165" fontId="11" fillId="0" borderId="0" xfId="0" applyNumberFormat="1" applyFont="1" applyFill="1"/>
    <xf numFmtId="0" fontId="0" fillId="0" borderId="0" xfId="0" applyFill="1"/>
    <xf numFmtId="0" fontId="3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3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2" fillId="0" borderId="1" xfId="1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3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2" fillId="0" borderId="1" xfId="1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3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3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" fillId="0" borderId="1" xfId="1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2" fillId="0" borderId="1" xfId="1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3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/>
    <xf numFmtId="49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ill="1" applyBorder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 applyAlignment="1">
      <alignment horizontal="right"/>
    </xf>
    <xf numFmtId="0" fontId="3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right"/>
    </xf>
    <xf numFmtId="165" fontId="21" fillId="2" borderId="0" xfId="0" applyNumberFormat="1" applyFont="1" applyFill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 applyProtection="1">
      <alignment horizontal="center" vertical="center" shrinkToFit="1"/>
      <protection locked="0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165" fontId="27" fillId="2" borderId="0" xfId="0" applyNumberFormat="1" applyFont="1" applyFill="1"/>
    <xf numFmtId="165" fontId="13" fillId="2" borderId="0" xfId="1" applyNumberFormat="1" applyFont="1" applyFill="1" applyAlignment="1">
      <alignment horizontal="center"/>
    </xf>
    <xf numFmtId="165" fontId="8" fillId="2" borderId="0" xfId="1" applyNumberFormat="1" applyFont="1" applyFill="1"/>
    <xf numFmtId="165" fontId="50" fillId="2" borderId="0" xfId="1" applyNumberFormat="1" applyFont="1" applyFill="1"/>
    <xf numFmtId="165" fontId="14" fillId="2" borderId="0" xfId="1" applyNumberFormat="1" applyFont="1" applyFill="1"/>
    <xf numFmtId="165" fontId="47" fillId="2" borderId="0" xfId="0" applyNumberFormat="1" applyFont="1" applyFill="1"/>
    <xf numFmtId="165" fontId="52" fillId="2" borderId="0" xfId="0" applyNumberFormat="1" applyFont="1" applyFill="1"/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55" fillId="0" borderId="0" xfId="0" applyFont="1"/>
    <xf numFmtId="165" fontId="55" fillId="0" borderId="0" xfId="0" applyNumberFormat="1" applyFont="1"/>
    <xf numFmtId="0" fontId="0" fillId="0" borderId="0" xfId="0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65" fontId="21" fillId="2" borderId="7" xfId="0" applyNumberFormat="1" applyFont="1" applyFill="1" applyBorder="1" applyAlignment="1">
      <alignment horizontal="center" vertical="center" wrapText="1"/>
    </xf>
    <xf numFmtId="165" fontId="21" fillId="2" borderId="10" xfId="0" applyNumberFormat="1" applyFont="1" applyFill="1" applyBorder="1" applyAlignment="1">
      <alignment horizontal="center"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37" fillId="7" borderId="2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/>
    </xf>
    <xf numFmtId="165" fontId="21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0" fillId="0" borderId="7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5" fontId="2" fillId="0" borderId="0" xfId="1" applyNumberFormat="1" applyFont="1" applyFill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/>
    </xf>
    <xf numFmtId="0" fontId="48" fillId="0" borderId="1" xfId="0" applyFont="1" applyBorder="1" applyAlignment="1">
      <alignment horizontal="center" textRotation="90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4" fontId="28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</cellXfs>
  <cellStyles count="7">
    <cellStyle name="Гиперссылка" xfId="3" builtinId="8"/>
    <cellStyle name="Обычный" xfId="0" builtinId="0"/>
    <cellStyle name="Обычный 2" xfId="1"/>
    <cellStyle name="Обычный 3" xfId="6"/>
    <cellStyle name="Процентный 2" xfId="4"/>
    <cellStyle name="Финансовый" xfId="2" builtinId="3"/>
    <cellStyle name="Финансовый 2" xfId="5"/>
  </cellStyles>
  <dxfs count="0"/>
  <tableStyles count="0" defaultTableStyle="TableStyleMedium2" defaultPivotStyle="PivotStyleMedium9"/>
  <colors>
    <mruColors>
      <color rgb="FFFFFF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7;&#1086;&#1089;&#1090;.%20616%20&#1089;&#1088;&#1077;&#1076;&#1085;&#1077;&#1089;&#1088;&#1086;&#1095;&#1085;&#1099;&#1081;%20&#1092;&#1080;&#1085;&#1072;&#1085;&#1089;&#1086;&#1074;&#1099;&#1081;%20&#1087;&#1083;&#1072;&#1085;%20&#1085;&#1072;%202019-2021\&#1087;&#1086;&#1089;&#1090;.%20%20&#1089;&#1088;&#1077;&#1076;&#1085;&#1077;&#1089;&#1088;&#1086;&#1095;&#1085;&#1099;&#1081;%20&#1092;&#1080;&#1085;&#1072;&#1085;&#1089;&#1086;&#1074;&#1099;&#1081;%20&#1087;&#1083;&#1072;&#1085;%20&#1085;&#1072;%202023-20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 "/>
      <sheetName val="Параметры"/>
      <sheetName val="ведомственная"/>
      <sheetName val="Рд, пр"/>
      <sheetName val="Виды внутр.долга"/>
    </sheetNames>
    <sheetDataSet>
      <sheetData sheetId="0"/>
      <sheetData sheetId="1">
        <row r="14">
          <cell r="B14">
            <v>935600.4</v>
          </cell>
          <cell r="C14">
            <v>941236.49</v>
          </cell>
        </row>
        <row r="19">
          <cell r="B19">
            <v>945847.46000000008</v>
          </cell>
          <cell r="C19">
            <v>970160.53</v>
          </cell>
        </row>
      </sheetData>
      <sheetData sheetId="2"/>
      <sheetData sheetId="3">
        <row r="21">
          <cell r="D21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Normal="100" zoomScaleSheetLayoutView="100" workbookViewId="0">
      <selection activeCell="K22" sqref="K22"/>
    </sheetView>
  </sheetViews>
  <sheetFormatPr defaultRowHeight="15" x14ac:dyDescent="0.25"/>
  <cols>
    <col min="1" max="1" width="49.5703125" customWidth="1"/>
    <col min="2" max="2" width="15" customWidth="1"/>
    <col min="3" max="3" width="13.5703125" customWidth="1"/>
    <col min="4" max="4" width="14.140625" customWidth="1"/>
    <col min="5" max="5" width="14.5703125" customWidth="1"/>
    <col min="6" max="6" width="13.7109375" customWidth="1"/>
    <col min="7" max="7" width="18.140625" customWidth="1"/>
  </cols>
  <sheetData>
    <row r="1" spans="1:7" ht="15.75" x14ac:dyDescent="0.25">
      <c r="A1" s="10"/>
      <c r="B1" s="10"/>
      <c r="C1" s="10"/>
      <c r="D1" s="10"/>
      <c r="F1" s="68"/>
      <c r="G1" s="610" t="s">
        <v>1151</v>
      </c>
    </row>
    <row r="2" spans="1:7" ht="15.75" x14ac:dyDescent="0.25">
      <c r="A2" s="10"/>
      <c r="B2" s="10"/>
      <c r="C2" s="10"/>
      <c r="D2" s="10"/>
      <c r="F2" s="68"/>
      <c r="G2" s="610" t="s">
        <v>1126</v>
      </c>
    </row>
    <row r="3" spans="1:7" ht="15.75" x14ac:dyDescent="0.25">
      <c r="A3" s="10"/>
      <c r="B3" s="10"/>
      <c r="C3" s="10"/>
      <c r="D3" s="10"/>
      <c r="F3" s="68"/>
      <c r="G3" s="610" t="s">
        <v>1127</v>
      </c>
    </row>
    <row r="4" spans="1:7" ht="15.75" x14ac:dyDescent="0.25">
      <c r="A4" s="10"/>
      <c r="B4" s="10"/>
      <c r="C4" s="10"/>
      <c r="D4" s="10"/>
      <c r="F4" s="68"/>
      <c r="G4" s="610" t="s">
        <v>1128</v>
      </c>
    </row>
    <row r="5" spans="1:7" ht="15.75" x14ac:dyDescent="0.25">
      <c r="A5" s="10"/>
      <c r="B5" s="10"/>
      <c r="C5" s="10"/>
      <c r="D5" s="10"/>
      <c r="F5" s="68"/>
      <c r="G5" s="610" t="s">
        <v>1189</v>
      </c>
    </row>
    <row r="6" spans="1:7" ht="15.75" x14ac:dyDescent="0.25">
      <c r="A6" s="617" t="s">
        <v>1152</v>
      </c>
      <c r="B6" s="617"/>
      <c r="C6" s="617"/>
      <c r="D6" s="617"/>
      <c r="E6" s="617"/>
      <c r="F6" s="617"/>
      <c r="G6" s="617"/>
    </row>
    <row r="7" spans="1:7" ht="15.75" x14ac:dyDescent="0.25">
      <c r="A7" s="618" t="s">
        <v>1153</v>
      </c>
      <c r="B7" s="618"/>
      <c r="C7" s="618"/>
      <c r="D7" s="618"/>
      <c r="E7" s="618"/>
      <c r="F7" s="618"/>
      <c r="G7" s="618"/>
    </row>
    <row r="8" spans="1:7" ht="15.75" x14ac:dyDescent="0.25">
      <c r="A8" s="11"/>
      <c r="B8" s="11"/>
      <c r="C8" s="11"/>
      <c r="D8" s="11"/>
      <c r="E8" s="11"/>
      <c r="F8" s="11"/>
      <c r="G8" s="49" t="s">
        <v>1</v>
      </c>
    </row>
    <row r="9" spans="1:7" ht="15.75" x14ac:dyDescent="0.25">
      <c r="A9" s="619" t="s">
        <v>1131</v>
      </c>
      <c r="B9" s="619" t="s">
        <v>1154</v>
      </c>
      <c r="C9" s="619" t="s">
        <v>1132</v>
      </c>
      <c r="D9" s="619" t="s">
        <v>1155</v>
      </c>
      <c r="E9" s="619" t="s">
        <v>1156</v>
      </c>
      <c r="F9" s="621" t="s">
        <v>1135</v>
      </c>
      <c r="G9" s="622"/>
    </row>
    <row r="10" spans="1:7" ht="30.6" customHeight="1" x14ac:dyDescent="0.25">
      <c r="A10" s="620"/>
      <c r="B10" s="620"/>
      <c r="C10" s="620"/>
      <c r="D10" s="620"/>
      <c r="E10" s="620"/>
      <c r="F10" s="584" t="s">
        <v>961</v>
      </c>
      <c r="G10" s="584" t="s">
        <v>962</v>
      </c>
    </row>
    <row r="11" spans="1:7" ht="15" customHeight="1" x14ac:dyDescent="0.25">
      <c r="A11" s="585">
        <v>1</v>
      </c>
      <c r="B11" s="585">
        <v>2</v>
      </c>
      <c r="C11" s="585">
        <v>3</v>
      </c>
      <c r="D11" s="585">
        <v>4</v>
      </c>
      <c r="E11" s="585">
        <v>5</v>
      </c>
      <c r="F11" s="585">
        <v>6</v>
      </c>
      <c r="G11" s="585">
        <v>7</v>
      </c>
    </row>
    <row r="12" spans="1:7" ht="15.75" x14ac:dyDescent="0.25">
      <c r="A12" s="20" t="s">
        <v>1157</v>
      </c>
      <c r="B12" s="584" t="s">
        <v>1158</v>
      </c>
      <c r="C12" s="204">
        <v>40416</v>
      </c>
      <c r="D12" s="204">
        <v>41445.199999999997</v>
      </c>
      <c r="E12" s="204">
        <v>43310.2</v>
      </c>
      <c r="F12" s="204">
        <v>45475.7</v>
      </c>
      <c r="G12" s="204">
        <v>47522.1</v>
      </c>
    </row>
    <row r="13" spans="1:7" ht="15.75" x14ac:dyDescent="0.25">
      <c r="A13" s="20" t="s">
        <v>1159</v>
      </c>
      <c r="B13" s="584" t="s">
        <v>1160</v>
      </c>
      <c r="C13" s="594">
        <v>106.5</v>
      </c>
      <c r="D13" s="594">
        <v>102.5</v>
      </c>
      <c r="E13" s="594">
        <v>104.4</v>
      </c>
      <c r="F13" s="594">
        <v>105</v>
      </c>
      <c r="G13" s="594">
        <v>104.4</v>
      </c>
    </row>
    <row r="14" spans="1:7" ht="15.75" x14ac:dyDescent="0.25">
      <c r="A14" s="20" t="s">
        <v>1161</v>
      </c>
      <c r="B14" s="584" t="s">
        <v>1158</v>
      </c>
      <c r="C14" s="204">
        <v>6526.7</v>
      </c>
      <c r="D14" s="204">
        <v>6718.2</v>
      </c>
      <c r="E14" s="204">
        <v>6887.8</v>
      </c>
      <c r="F14" s="204">
        <v>7069.5</v>
      </c>
      <c r="G14" s="204">
        <v>7258.3</v>
      </c>
    </row>
    <row r="15" spans="1:7" ht="31.5" hidden="1" x14ac:dyDescent="0.25">
      <c r="A15" s="20" t="s">
        <v>1162</v>
      </c>
      <c r="B15" s="584" t="s">
        <v>1158</v>
      </c>
      <c r="C15" s="204"/>
      <c r="D15" s="204"/>
      <c r="E15" s="204"/>
      <c r="F15" s="204"/>
      <c r="G15" s="204"/>
    </row>
    <row r="16" spans="1:7" ht="15.75" x14ac:dyDescent="0.25">
      <c r="A16" s="20" t="s">
        <v>1163</v>
      </c>
      <c r="B16" s="584" t="s">
        <v>1158</v>
      </c>
      <c r="C16" s="204">
        <v>146.30000000000001</v>
      </c>
      <c r="D16" s="595" t="s">
        <v>1187</v>
      </c>
      <c r="E16" s="595" t="s">
        <v>1187</v>
      </c>
      <c r="F16" s="595" t="s">
        <v>1187</v>
      </c>
      <c r="G16" s="595" t="s">
        <v>1187</v>
      </c>
    </row>
    <row r="17" spans="1:7" ht="15.75" x14ac:dyDescent="0.25">
      <c r="A17" s="20" t="s">
        <v>1164</v>
      </c>
      <c r="B17" s="584" t="s">
        <v>1158</v>
      </c>
      <c r="C17" s="204">
        <v>146.30000000000001</v>
      </c>
      <c r="D17" s="595" t="s">
        <v>1187</v>
      </c>
      <c r="E17" s="595" t="s">
        <v>1187</v>
      </c>
      <c r="F17" s="595" t="s">
        <v>1187</v>
      </c>
      <c r="G17" s="595" t="s">
        <v>1187</v>
      </c>
    </row>
    <row r="18" spans="1:7" ht="15.75" x14ac:dyDescent="0.25">
      <c r="A18" s="20" t="s">
        <v>1165</v>
      </c>
      <c r="B18" s="584" t="s">
        <v>1160</v>
      </c>
      <c r="C18" s="204">
        <v>108.6</v>
      </c>
      <c r="D18" s="204">
        <v>106.5</v>
      </c>
      <c r="E18" s="204">
        <v>106.1</v>
      </c>
      <c r="F18" s="204">
        <v>104.7</v>
      </c>
      <c r="G18" s="204">
        <v>104</v>
      </c>
    </row>
    <row r="19" spans="1:7" ht="31.5" x14ac:dyDescent="0.25">
      <c r="A19" s="20" t="s">
        <v>1166</v>
      </c>
      <c r="B19" s="584" t="s">
        <v>1167</v>
      </c>
      <c r="C19" s="204">
        <v>4758</v>
      </c>
      <c r="D19" s="204">
        <v>4665</v>
      </c>
      <c r="E19" s="204">
        <v>4572</v>
      </c>
      <c r="F19" s="204">
        <v>4569</v>
      </c>
      <c r="G19" s="204">
        <v>4478</v>
      </c>
    </row>
    <row r="20" spans="1:7" ht="31.5" x14ac:dyDescent="0.25">
      <c r="A20" s="20" t="s">
        <v>1168</v>
      </c>
      <c r="B20" s="584" t="s">
        <v>1167</v>
      </c>
      <c r="C20" s="204">
        <v>4026</v>
      </c>
      <c r="D20" s="204">
        <v>3960</v>
      </c>
      <c r="E20" s="204">
        <v>3988</v>
      </c>
      <c r="F20" s="204">
        <v>3979</v>
      </c>
      <c r="G20" s="204">
        <v>3971</v>
      </c>
    </row>
    <row r="21" spans="1:7" ht="36.75" customHeight="1" x14ac:dyDescent="0.25">
      <c r="A21" s="589" t="s">
        <v>1169</v>
      </c>
      <c r="B21" s="590" t="s">
        <v>1170</v>
      </c>
      <c r="C21" s="203">
        <f>[1]Параметры!B14</f>
        <v>935600.4</v>
      </c>
      <c r="D21" s="203">
        <f>[1]Параметры!C14</f>
        <v>941236.49</v>
      </c>
      <c r="E21" s="203">
        <f>Параметры!E14</f>
        <v>933941.10000000009</v>
      </c>
      <c r="F21" s="203">
        <f>Параметры!F14</f>
        <v>898251.5</v>
      </c>
      <c r="G21" s="203">
        <f>Параметры!G14</f>
        <v>915075.4</v>
      </c>
    </row>
    <row r="22" spans="1:7" ht="39" customHeight="1" x14ac:dyDescent="0.25">
      <c r="A22" s="589" t="s">
        <v>1171</v>
      </c>
      <c r="B22" s="590" t="s">
        <v>1170</v>
      </c>
      <c r="C22" s="203">
        <f>[1]Параметры!B19</f>
        <v>945847.46000000008</v>
      </c>
      <c r="D22" s="203">
        <f>[1]Параметры!C19</f>
        <v>970160.53</v>
      </c>
      <c r="E22" s="203">
        <f>Параметры!E19</f>
        <v>949789.59999999986</v>
      </c>
      <c r="F22" s="203">
        <f>Параметры!F19</f>
        <v>918118.49999999988</v>
      </c>
      <c r="G22" s="203">
        <f>Параметры!G19</f>
        <v>935937.10000000009</v>
      </c>
    </row>
    <row r="23" spans="1:7" ht="15.75" x14ac:dyDescent="0.25">
      <c r="A23" s="589" t="s">
        <v>1172</v>
      </c>
      <c r="B23" s="590" t="s">
        <v>1170</v>
      </c>
      <c r="C23" s="203">
        <f>C21-C22</f>
        <v>-10247.060000000056</v>
      </c>
      <c r="D23" s="203">
        <f>D21-D22</f>
        <v>-28924.040000000037</v>
      </c>
      <c r="E23" s="203">
        <f>E21-E22</f>
        <v>-15848.499999999767</v>
      </c>
      <c r="F23" s="203">
        <f>F21-F22</f>
        <v>-19866.999999999884</v>
      </c>
      <c r="G23" s="203">
        <f>G21-G22</f>
        <v>-20861.70000000007</v>
      </c>
    </row>
    <row r="24" spans="1:7" ht="31.5" x14ac:dyDescent="0.25">
      <c r="A24" s="591" t="s">
        <v>1173</v>
      </c>
      <c r="B24" s="584" t="s">
        <v>1170</v>
      </c>
      <c r="C24" s="588">
        <f>C21-C22</f>
        <v>-10247.060000000056</v>
      </c>
      <c r="D24" s="588">
        <f>D21-D22</f>
        <v>-28924.040000000037</v>
      </c>
      <c r="E24" s="588">
        <f>E21-E22</f>
        <v>-15848.499999999767</v>
      </c>
      <c r="F24" s="588">
        <f>F21-F22</f>
        <v>-19866.999999999884</v>
      </c>
      <c r="G24" s="588">
        <f>G21-G22</f>
        <v>-20861.70000000007</v>
      </c>
    </row>
    <row r="25" spans="1:7" ht="15.75" x14ac:dyDescent="0.25">
      <c r="A25" s="591" t="s">
        <v>1149</v>
      </c>
      <c r="B25" s="584" t="s">
        <v>1170</v>
      </c>
      <c r="C25" s="204"/>
      <c r="D25" s="204"/>
      <c r="E25" s="204"/>
      <c r="F25" s="204">
        <f>F24*(-1)</f>
        <v>19866.999999999884</v>
      </c>
      <c r="G25" s="204">
        <f>G24*(-1)</f>
        <v>20861.70000000007</v>
      </c>
    </row>
    <row r="26" spans="1:7" ht="15.75" x14ac:dyDescent="0.25">
      <c r="A26" s="591" t="s">
        <v>1150</v>
      </c>
      <c r="B26" s="584" t="s">
        <v>1170</v>
      </c>
      <c r="C26" s="204">
        <f>C24*(-1)</f>
        <v>10247.060000000056</v>
      </c>
      <c r="D26" s="204">
        <f>D24*(-1)</f>
        <v>28924.040000000037</v>
      </c>
      <c r="E26" s="204">
        <f>E24*(-1)</f>
        <v>15848.499999999767</v>
      </c>
      <c r="F26" s="204"/>
      <c r="G26" s="204"/>
    </row>
    <row r="27" spans="1:7" ht="15.75" x14ac:dyDescent="0.25">
      <c r="A27" s="615" t="s">
        <v>1188</v>
      </c>
      <c r="B27" s="616"/>
      <c r="C27" s="616"/>
      <c r="D27" s="616"/>
      <c r="E27" s="616"/>
      <c r="F27" s="616"/>
      <c r="G27" s="616"/>
    </row>
    <row r="29" spans="1:7" x14ac:dyDescent="0.25">
      <c r="A29" s="614" t="s">
        <v>1190</v>
      </c>
      <c r="B29" s="614"/>
      <c r="C29" s="614"/>
      <c r="D29" s="614"/>
      <c r="E29" s="614"/>
      <c r="F29" s="614"/>
      <c r="G29" s="614"/>
    </row>
  </sheetData>
  <mergeCells count="10">
    <mergeCell ref="A29:G29"/>
    <mergeCell ref="A27:G27"/>
    <mergeCell ref="A6:G6"/>
    <mergeCell ref="A7:G7"/>
    <mergeCell ref="A9:A10"/>
    <mergeCell ref="B9:B10"/>
    <mergeCell ref="C9:C10"/>
    <mergeCell ref="D9:D10"/>
    <mergeCell ref="E9:E10"/>
    <mergeCell ref="F9:G9"/>
  </mergeCells>
  <pageMargins left="0.70866141732283472" right="0.70866141732283472" top="0.74803149606299213" bottom="0.3937007874015748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36" zoomScale="80" zoomScaleNormal="100" zoomScaleSheetLayoutView="80" workbookViewId="0">
      <selection activeCell="G12" sqref="G12"/>
    </sheetView>
  </sheetViews>
  <sheetFormatPr defaultRowHeight="15" x14ac:dyDescent="0.25"/>
  <cols>
    <col min="1" max="1" width="44.28515625" customWidth="1"/>
    <col min="2" max="2" width="15.5703125" style="112" customWidth="1"/>
    <col min="3" max="3" width="7.140625" customWidth="1"/>
    <col min="4" max="4" width="6.28515625" customWidth="1"/>
    <col min="5" max="5" width="7.28515625" style="112" customWidth="1"/>
    <col min="6" max="6" width="10.140625" customWidth="1"/>
    <col min="7" max="9" width="12.5703125" style="15" customWidth="1"/>
  </cols>
  <sheetData>
    <row r="1" spans="1:9" ht="18.75" customHeight="1" x14ac:dyDescent="0.25">
      <c r="A1" s="669"/>
      <c r="B1" s="669"/>
      <c r="C1" s="669"/>
      <c r="D1" s="37"/>
      <c r="E1" s="37"/>
      <c r="F1" s="670"/>
      <c r="G1" s="670"/>
      <c r="H1"/>
      <c r="I1" s="193" t="s">
        <v>1063</v>
      </c>
    </row>
    <row r="2" spans="1:9" ht="18.75" customHeight="1" x14ac:dyDescent="0.25">
      <c r="A2" s="669"/>
      <c r="B2" s="669"/>
      <c r="C2" s="669"/>
      <c r="D2" s="37"/>
      <c r="E2" s="37"/>
      <c r="F2" s="670"/>
      <c r="G2" s="670"/>
      <c r="H2"/>
      <c r="I2" s="193" t="s">
        <v>0</v>
      </c>
    </row>
    <row r="3" spans="1:9" ht="15.75" x14ac:dyDescent="0.25">
      <c r="A3" s="37"/>
      <c r="B3" s="37"/>
      <c r="C3" s="37"/>
      <c r="D3" s="37"/>
      <c r="E3" s="37"/>
      <c r="F3" s="670"/>
      <c r="G3" s="670"/>
      <c r="H3"/>
      <c r="I3" s="193" t="s">
        <v>1064</v>
      </c>
    </row>
    <row r="4" spans="1:9" s="112" customFormat="1" ht="15.75" x14ac:dyDescent="0.25">
      <c r="A4" s="37"/>
      <c r="B4" s="37"/>
      <c r="C4" s="37"/>
      <c r="D4" s="37"/>
      <c r="E4" s="37"/>
      <c r="F4" s="37"/>
      <c r="G4" s="145"/>
      <c r="H4" s="426"/>
      <c r="I4" s="426"/>
    </row>
    <row r="5" spans="1:9" s="112" customFormat="1" ht="15.75" x14ac:dyDescent="0.25">
      <c r="A5" s="37"/>
      <c r="B5" s="37"/>
      <c r="C5" s="37"/>
      <c r="D5" s="37"/>
      <c r="E5" s="37"/>
      <c r="F5" s="37"/>
      <c r="G5" s="145"/>
      <c r="H5" s="426"/>
      <c r="I5" s="426"/>
    </row>
    <row r="6" spans="1:9" ht="14.45" customHeight="1" x14ac:dyDescent="0.25">
      <c r="A6" s="671" t="s">
        <v>1065</v>
      </c>
      <c r="B6" s="671"/>
      <c r="C6" s="671"/>
      <c r="D6" s="671"/>
      <c r="E6" s="671"/>
      <c r="F6" s="671"/>
      <c r="G6" s="671"/>
      <c r="H6" s="671"/>
      <c r="I6" s="671"/>
    </row>
    <row r="7" spans="1:9" ht="14.45" customHeight="1" x14ac:dyDescent="0.25">
      <c r="A7" s="671"/>
      <c r="B7" s="671"/>
      <c r="C7" s="671"/>
      <c r="D7" s="671"/>
      <c r="E7" s="671"/>
      <c r="F7" s="671"/>
      <c r="G7" s="671"/>
      <c r="H7" s="671"/>
      <c r="I7" s="671"/>
    </row>
    <row r="8" spans="1:9" ht="16.5" x14ac:dyDescent="0.25">
      <c r="A8" s="132"/>
      <c r="B8" s="132"/>
      <c r="C8" s="132"/>
      <c r="D8" s="132"/>
      <c r="E8" s="132"/>
      <c r="F8" s="132"/>
      <c r="G8" s="172"/>
      <c r="H8" s="172"/>
      <c r="I8" s="172"/>
    </row>
    <row r="9" spans="1:9" ht="15.75" x14ac:dyDescent="0.25">
      <c r="A9" s="37"/>
      <c r="B9" s="37"/>
      <c r="C9" s="37"/>
      <c r="D9" s="37"/>
      <c r="E9" s="37"/>
      <c r="F9" s="39"/>
      <c r="G9" s="163"/>
      <c r="H9" s="427"/>
      <c r="I9" s="427" t="s">
        <v>1</v>
      </c>
    </row>
    <row r="10" spans="1:9" s="241" customFormat="1" ht="15.75" x14ac:dyDescent="0.25">
      <c r="A10" s="668" t="s">
        <v>238</v>
      </c>
      <c r="B10" s="668" t="s">
        <v>518</v>
      </c>
      <c r="C10" s="668" t="s">
        <v>516</v>
      </c>
      <c r="D10" s="668" t="s">
        <v>80</v>
      </c>
      <c r="E10" s="668" t="s">
        <v>517</v>
      </c>
      <c r="F10" s="668" t="s">
        <v>78</v>
      </c>
      <c r="G10" s="632" t="s">
        <v>959</v>
      </c>
      <c r="H10" s="632"/>
      <c r="I10" s="632"/>
    </row>
    <row r="11" spans="1:9" ht="53.65" customHeight="1" x14ac:dyDescent="0.25">
      <c r="A11" s="668"/>
      <c r="B11" s="668"/>
      <c r="C11" s="668"/>
      <c r="D11" s="668"/>
      <c r="E11" s="668"/>
      <c r="F11" s="668"/>
      <c r="G11" s="173" t="s">
        <v>960</v>
      </c>
      <c r="H11" s="173" t="s">
        <v>961</v>
      </c>
      <c r="I11" s="173" t="s">
        <v>962</v>
      </c>
    </row>
    <row r="12" spans="1:9" s="112" customFormat="1" ht="33.4" customHeight="1" x14ac:dyDescent="0.25">
      <c r="A12" s="17" t="s">
        <v>139</v>
      </c>
      <c r="B12" s="14" t="s">
        <v>351</v>
      </c>
      <c r="C12" s="40"/>
      <c r="D12" s="40"/>
      <c r="E12" s="40"/>
      <c r="F12" s="40"/>
      <c r="G12" s="173">
        <f>G13</f>
        <v>11610.6</v>
      </c>
      <c r="H12" s="173">
        <f t="shared" ref="H12:I15" si="0">H13</f>
        <v>11610.6</v>
      </c>
      <c r="I12" s="173">
        <f t="shared" si="0"/>
        <v>11610.6</v>
      </c>
    </row>
    <row r="13" spans="1:9" s="112" customFormat="1" ht="18.399999999999999" customHeight="1" x14ac:dyDescent="0.25">
      <c r="A13" s="17" t="s">
        <v>136</v>
      </c>
      <c r="B13" s="14" t="s">
        <v>351</v>
      </c>
      <c r="C13" s="40">
        <v>10</v>
      </c>
      <c r="D13" s="40"/>
      <c r="E13" s="40"/>
      <c r="F13" s="40"/>
      <c r="G13" s="173">
        <f>G14</f>
        <v>11610.6</v>
      </c>
      <c r="H13" s="173">
        <f t="shared" si="0"/>
        <v>11610.6</v>
      </c>
      <c r="I13" s="173">
        <f t="shared" si="0"/>
        <v>11610.6</v>
      </c>
    </row>
    <row r="14" spans="1:9" s="112" customFormat="1" ht="18.399999999999999" customHeight="1" x14ac:dyDescent="0.25">
      <c r="A14" s="17" t="s">
        <v>138</v>
      </c>
      <c r="B14" s="14" t="s">
        <v>351</v>
      </c>
      <c r="C14" s="40">
        <v>10</v>
      </c>
      <c r="D14" s="25" t="s">
        <v>84</v>
      </c>
      <c r="E14" s="40"/>
      <c r="F14" s="40"/>
      <c r="G14" s="173">
        <f>G15</f>
        <v>11610.6</v>
      </c>
      <c r="H14" s="173">
        <f t="shared" si="0"/>
        <v>11610.6</v>
      </c>
      <c r="I14" s="173">
        <f t="shared" si="0"/>
        <v>11610.6</v>
      </c>
    </row>
    <row r="15" spans="1:9" s="112" customFormat="1" ht="28.15" customHeight="1" x14ac:dyDescent="0.25">
      <c r="A15" s="20" t="s">
        <v>140</v>
      </c>
      <c r="B15" s="14" t="s">
        <v>351</v>
      </c>
      <c r="C15" s="40">
        <v>10</v>
      </c>
      <c r="D15" s="25" t="s">
        <v>84</v>
      </c>
      <c r="E15" s="40">
        <v>300</v>
      </c>
      <c r="F15" s="40"/>
      <c r="G15" s="173">
        <f>G16</f>
        <v>11610.6</v>
      </c>
      <c r="H15" s="173">
        <f t="shared" si="0"/>
        <v>11610.6</v>
      </c>
      <c r="I15" s="173">
        <f t="shared" si="0"/>
        <v>11610.6</v>
      </c>
    </row>
    <row r="16" spans="1:9" s="112" customFormat="1" ht="34.700000000000003" customHeight="1" x14ac:dyDescent="0.25">
      <c r="A16" s="17" t="s">
        <v>175</v>
      </c>
      <c r="B16" s="14" t="s">
        <v>351</v>
      </c>
      <c r="C16" s="40">
        <v>10</v>
      </c>
      <c r="D16" s="25" t="s">
        <v>84</v>
      </c>
      <c r="E16" s="40">
        <v>310</v>
      </c>
      <c r="F16" s="40"/>
      <c r="G16" s="173">
        <f>'Ведом23-25'!I250</f>
        <v>11610.6</v>
      </c>
      <c r="H16" s="173">
        <f>'Ведом23-25'!J250</f>
        <v>11610.6</v>
      </c>
      <c r="I16" s="173">
        <f>'Ведом23-25'!K250</f>
        <v>11610.6</v>
      </c>
    </row>
    <row r="17" spans="1:9" s="112" customFormat="1" ht="37.35" customHeight="1" x14ac:dyDescent="0.25">
      <c r="A17" s="162" t="s">
        <v>104</v>
      </c>
      <c r="B17" s="14" t="s">
        <v>351</v>
      </c>
      <c r="C17" s="40">
        <v>10</v>
      </c>
      <c r="D17" s="25" t="s">
        <v>84</v>
      </c>
      <c r="E17" s="40">
        <v>310</v>
      </c>
      <c r="F17" s="40">
        <v>902</v>
      </c>
      <c r="G17" s="173">
        <f>G12</f>
        <v>11610.6</v>
      </c>
      <c r="H17" s="173">
        <f t="shared" ref="H17:I17" si="1">H12</f>
        <v>11610.6</v>
      </c>
      <c r="I17" s="173">
        <f t="shared" si="1"/>
        <v>11610.6</v>
      </c>
    </row>
    <row r="18" spans="1:9" s="112" customFormat="1" ht="63" hidden="1" x14ac:dyDescent="0.25">
      <c r="A18" s="125" t="s">
        <v>474</v>
      </c>
      <c r="B18" s="14" t="s">
        <v>485</v>
      </c>
      <c r="C18" s="25"/>
      <c r="D18" s="25"/>
      <c r="E18" s="25"/>
      <c r="F18" s="4"/>
      <c r="G18" s="5">
        <f>G19</f>
        <v>0</v>
      </c>
      <c r="H18" s="204">
        <f t="shared" ref="H18:I22" si="2">H19</f>
        <v>0</v>
      </c>
      <c r="I18" s="204">
        <f t="shared" si="2"/>
        <v>0</v>
      </c>
    </row>
    <row r="19" spans="1:9" s="112" customFormat="1" ht="15.75" hidden="1" x14ac:dyDescent="0.25">
      <c r="A19" s="28" t="s">
        <v>147</v>
      </c>
      <c r="B19" s="14" t="s">
        <v>485</v>
      </c>
      <c r="C19" s="25" t="s">
        <v>148</v>
      </c>
      <c r="D19" s="25"/>
      <c r="E19" s="107"/>
      <c r="F19" s="4"/>
      <c r="G19" s="5">
        <f>G20</f>
        <v>0</v>
      </c>
      <c r="H19" s="204">
        <f t="shared" si="2"/>
        <v>0</v>
      </c>
      <c r="I19" s="204">
        <f t="shared" si="2"/>
        <v>0</v>
      </c>
    </row>
    <row r="20" spans="1:9" s="112" customFormat="1" ht="31.5" hidden="1" x14ac:dyDescent="0.25">
      <c r="A20" s="28" t="s">
        <v>197</v>
      </c>
      <c r="B20" s="14" t="s">
        <v>485</v>
      </c>
      <c r="C20" s="25" t="s">
        <v>148</v>
      </c>
      <c r="D20" s="25" t="s">
        <v>148</v>
      </c>
      <c r="E20" s="107"/>
      <c r="F20" s="4"/>
      <c r="G20" s="5">
        <f>G21</f>
        <v>0</v>
      </c>
      <c r="H20" s="204">
        <f t="shared" si="2"/>
        <v>0</v>
      </c>
      <c r="I20" s="204">
        <f t="shared" si="2"/>
        <v>0</v>
      </c>
    </row>
    <row r="21" spans="1:9" ht="31.5" hidden="1" x14ac:dyDescent="0.25">
      <c r="A21" s="20" t="s">
        <v>140</v>
      </c>
      <c r="B21" s="14" t="s">
        <v>485</v>
      </c>
      <c r="C21" s="25" t="s">
        <v>148</v>
      </c>
      <c r="D21" s="25" t="s">
        <v>148</v>
      </c>
      <c r="E21" s="25" t="s">
        <v>141</v>
      </c>
      <c r="F21" s="4"/>
      <c r="G21" s="5">
        <f>G22</f>
        <v>0</v>
      </c>
      <c r="H21" s="204">
        <f t="shared" si="2"/>
        <v>0</v>
      </c>
      <c r="I21" s="204">
        <f t="shared" si="2"/>
        <v>0</v>
      </c>
    </row>
    <row r="22" spans="1:9" ht="38.1" hidden="1" customHeight="1" x14ac:dyDescent="0.25">
      <c r="A22" s="20" t="s">
        <v>570</v>
      </c>
      <c r="B22" s="14" t="s">
        <v>485</v>
      </c>
      <c r="C22" s="25" t="s">
        <v>148</v>
      </c>
      <c r="D22" s="25" t="s">
        <v>148</v>
      </c>
      <c r="E22" s="25" t="s">
        <v>569</v>
      </c>
      <c r="F22" s="4"/>
      <c r="G22" s="5">
        <f>G23</f>
        <v>0</v>
      </c>
      <c r="H22" s="204">
        <f t="shared" si="2"/>
        <v>0</v>
      </c>
      <c r="I22" s="204">
        <f t="shared" si="2"/>
        <v>0</v>
      </c>
    </row>
    <row r="23" spans="1:9" s="112" customFormat="1" ht="46.9" hidden="1" customHeight="1" x14ac:dyDescent="0.25">
      <c r="A23" s="28" t="s">
        <v>245</v>
      </c>
      <c r="B23" s="14" t="s">
        <v>485</v>
      </c>
      <c r="C23" s="25" t="s">
        <v>148</v>
      </c>
      <c r="D23" s="25" t="s">
        <v>148</v>
      </c>
      <c r="E23" s="25" t="s">
        <v>569</v>
      </c>
      <c r="F23" s="4">
        <v>903</v>
      </c>
      <c r="G23" s="5"/>
      <c r="H23" s="204"/>
      <c r="I23" s="204"/>
    </row>
    <row r="24" spans="1:9" s="112" customFormat="1" ht="18.399999999999999" customHeight="1" x14ac:dyDescent="0.25">
      <c r="A24" s="17" t="s">
        <v>476</v>
      </c>
      <c r="B24" s="14" t="s">
        <v>370</v>
      </c>
      <c r="C24" s="25"/>
      <c r="D24" s="25"/>
      <c r="E24" s="25"/>
      <c r="F24" s="4"/>
      <c r="G24" s="5">
        <f>G25</f>
        <v>420</v>
      </c>
      <c r="H24" s="204">
        <f t="shared" ref="H24:I28" si="3">H25</f>
        <v>420</v>
      </c>
      <c r="I24" s="204">
        <f t="shared" si="3"/>
        <v>0</v>
      </c>
    </row>
    <row r="25" spans="1:9" s="112" customFormat="1" ht="20.25" customHeight="1" x14ac:dyDescent="0.25">
      <c r="A25" s="17" t="s">
        <v>510</v>
      </c>
      <c r="B25" s="14" t="s">
        <v>370</v>
      </c>
      <c r="C25" s="25" t="s">
        <v>137</v>
      </c>
      <c r="D25" s="25"/>
      <c r="E25" s="25"/>
      <c r="F25" s="4"/>
      <c r="G25" s="5">
        <f>G26</f>
        <v>420</v>
      </c>
      <c r="H25" s="204">
        <f t="shared" si="3"/>
        <v>420</v>
      </c>
      <c r="I25" s="204">
        <f t="shared" si="3"/>
        <v>0</v>
      </c>
    </row>
    <row r="26" spans="1:9" s="112" customFormat="1" ht="19.7" customHeight="1" x14ac:dyDescent="0.25">
      <c r="A26" s="20" t="s">
        <v>144</v>
      </c>
      <c r="B26" s="14" t="s">
        <v>370</v>
      </c>
      <c r="C26" s="25" t="s">
        <v>137</v>
      </c>
      <c r="D26" s="25" t="s">
        <v>123</v>
      </c>
      <c r="E26" s="25"/>
      <c r="F26" s="4"/>
      <c r="G26" s="5">
        <f>G27</f>
        <v>420</v>
      </c>
      <c r="H26" s="204">
        <f t="shared" si="3"/>
        <v>420</v>
      </c>
      <c r="I26" s="204">
        <f t="shared" si="3"/>
        <v>0</v>
      </c>
    </row>
    <row r="27" spans="1:9" s="112" customFormat="1" ht="33.75" customHeight="1" x14ac:dyDescent="0.25">
      <c r="A27" s="17" t="s">
        <v>140</v>
      </c>
      <c r="B27" s="14" t="s">
        <v>370</v>
      </c>
      <c r="C27" s="25" t="s">
        <v>137</v>
      </c>
      <c r="D27" s="25" t="s">
        <v>123</v>
      </c>
      <c r="E27" s="25" t="s">
        <v>141</v>
      </c>
      <c r="F27" s="4"/>
      <c r="G27" s="5">
        <f>G28</f>
        <v>420</v>
      </c>
      <c r="H27" s="204">
        <f t="shared" si="3"/>
        <v>420</v>
      </c>
      <c r="I27" s="204">
        <f t="shared" si="3"/>
        <v>0</v>
      </c>
    </row>
    <row r="28" spans="1:9" s="112" customFormat="1" ht="31.9" customHeight="1" x14ac:dyDescent="0.25">
      <c r="A28" s="17" t="s">
        <v>175</v>
      </c>
      <c r="B28" s="14" t="s">
        <v>370</v>
      </c>
      <c r="C28" s="25" t="s">
        <v>137</v>
      </c>
      <c r="D28" s="25" t="s">
        <v>123</v>
      </c>
      <c r="E28" s="25" t="s">
        <v>176</v>
      </c>
      <c r="F28" s="4"/>
      <c r="G28" s="5">
        <f>G29</f>
        <v>420</v>
      </c>
      <c r="H28" s="204">
        <f t="shared" si="3"/>
        <v>420</v>
      </c>
      <c r="I28" s="204">
        <f t="shared" si="3"/>
        <v>0</v>
      </c>
    </row>
    <row r="29" spans="1:9" s="112" customFormat="1" ht="55.7" customHeight="1" x14ac:dyDescent="0.25">
      <c r="A29" s="28" t="s">
        <v>245</v>
      </c>
      <c r="B29" s="14" t="s">
        <v>370</v>
      </c>
      <c r="C29" s="25" t="s">
        <v>137</v>
      </c>
      <c r="D29" s="25" t="s">
        <v>123</v>
      </c>
      <c r="E29" s="25" t="s">
        <v>176</v>
      </c>
      <c r="F29" s="4">
        <v>903</v>
      </c>
      <c r="G29" s="5">
        <f>'Ведом23-25'!I557</f>
        <v>420</v>
      </c>
      <c r="H29" s="204">
        <f>'Ведом23-25'!J557</f>
        <v>420</v>
      </c>
      <c r="I29" s="204">
        <f>'Ведом23-25'!K557</f>
        <v>0</v>
      </c>
    </row>
    <row r="30" spans="1:9" s="112" customFormat="1" ht="61.15" customHeight="1" x14ac:dyDescent="0.25">
      <c r="A30" s="62" t="s">
        <v>479</v>
      </c>
      <c r="B30" s="14" t="s">
        <v>372</v>
      </c>
      <c r="C30" s="25"/>
      <c r="D30" s="25"/>
      <c r="E30" s="25"/>
      <c r="F30" s="4"/>
      <c r="G30" s="5">
        <f>G31</f>
        <v>630</v>
      </c>
      <c r="H30" s="204">
        <f t="shared" ref="H30:I34" si="4">H31</f>
        <v>630</v>
      </c>
      <c r="I30" s="204">
        <f t="shared" si="4"/>
        <v>0</v>
      </c>
    </row>
    <row r="31" spans="1:9" ht="15.75" x14ac:dyDescent="0.25">
      <c r="A31" s="46" t="s">
        <v>136</v>
      </c>
      <c r="B31" s="14" t="s">
        <v>372</v>
      </c>
      <c r="C31" s="8" t="s">
        <v>137</v>
      </c>
      <c r="D31" s="8"/>
      <c r="E31" s="8"/>
      <c r="F31" s="8"/>
      <c r="G31" s="9">
        <f>G32</f>
        <v>630</v>
      </c>
      <c r="H31" s="9">
        <f t="shared" si="4"/>
        <v>630</v>
      </c>
      <c r="I31" s="9">
        <f t="shared" si="4"/>
        <v>0</v>
      </c>
    </row>
    <row r="32" spans="1:9" ht="19.149999999999999" customHeight="1" x14ac:dyDescent="0.25">
      <c r="A32" s="20" t="s">
        <v>144</v>
      </c>
      <c r="B32" s="14" t="s">
        <v>372</v>
      </c>
      <c r="C32" s="25" t="s">
        <v>137</v>
      </c>
      <c r="D32" s="25" t="s">
        <v>123</v>
      </c>
      <c r="E32" s="25"/>
      <c r="F32" s="4"/>
      <c r="G32" s="5">
        <f>G33</f>
        <v>630</v>
      </c>
      <c r="H32" s="204">
        <f t="shared" si="4"/>
        <v>630</v>
      </c>
      <c r="I32" s="204">
        <f t="shared" si="4"/>
        <v>0</v>
      </c>
    </row>
    <row r="33" spans="1:9" ht="31.5" x14ac:dyDescent="0.25">
      <c r="A33" s="20" t="s">
        <v>140</v>
      </c>
      <c r="B33" s="14" t="s">
        <v>372</v>
      </c>
      <c r="C33" s="25" t="s">
        <v>137</v>
      </c>
      <c r="D33" s="25" t="s">
        <v>123</v>
      </c>
      <c r="E33" s="25" t="s">
        <v>141</v>
      </c>
      <c r="F33" s="4"/>
      <c r="G33" s="5">
        <f>G34</f>
        <v>630</v>
      </c>
      <c r="H33" s="204">
        <f t="shared" si="4"/>
        <v>630</v>
      </c>
      <c r="I33" s="204">
        <f t="shared" si="4"/>
        <v>0</v>
      </c>
    </row>
    <row r="34" spans="1:9" ht="31.5" x14ac:dyDescent="0.25">
      <c r="A34" s="20" t="s">
        <v>175</v>
      </c>
      <c r="B34" s="14" t="s">
        <v>372</v>
      </c>
      <c r="C34" s="25" t="s">
        <v>137</v>
      </c>
      <c r="D34" s="25" t="s">
        <v>123</v>
      </c>
      <c r="E34" s="47" t="s">
        <v>176</v>
      </c>
      <c r="F34" s="4"/>
      <c r="G34" s="5">
        <f>G35</f>
        <v>630</v>
      </c>
      <c r="H34" s="204">
        <f t="shared" si="4"/>
        <v>630</v>
      </c>
      <c r="I34" s="204">
        <f t="shared" si="4"/>
        <v>0</v>
      </c>
    </row>
    <row r="35" spans="1:9" s="112" customFormat="1" ht="46.9" customHeight="1" x14ac:dyDescent="0.25">
      <c r="A35" s="28" t="s">
        <v>245</v>
      </c>
      <c r="B35" s="14" t="s">
        <v>372</v>
      </c>
      <c r="C35" s="25" t="s">
        <v>137</v>
      </c>
      <c r="D35" s="25" t="s">
        <v>123</v>
      </c>
      <c r="E35" s="47" t="s">
        <v>176</v>
      </c>
      <c r="F35" s="4">
        <v>903</v>
      </c>
      <c r="G35" s="5">
        <f>'Ведом23-25'!I547</f>
        <v>630</v>
      </c>
      <c r="H35" s="204">
        <f>'Ведом23-25'!J547</f>
        <v>630</v>
      </c>
      <c r="I35" s="204">
        <f>'Ведом23-25'!K547</f>
        <v>0</v>
      </c>
    </row>
    <row r="36" spans="1:9" ht="31.5" x14ac:dyDescent="0.25">
      <c r="A36" s="17" t="s">
        <v>441</v>
      </c>
      <c r="B36" s="14" t="s">
        <v>373</v>
      </c>
      <c r="C36" s="25"/>
      <c r="D36" s="25"/>
      <c r="E36" s="25"/>
      <c r="F36" s="4"/>
      <c r="G36" s="5">
        <f>G37</f>
        <v>257</v>
      </c>
      <c r="H36" s="204">
        <f t="shared" ref="H36:I40" si="5">H37</f>
        <v>257</v>
      </c>
      <c r="I36" s="204">
        <f t="shared" si="5"/>
        <v>257</v>
      </c>
    </row>
    <row r="37" spans="1:9" s="112" customFormat="1" ht="15.75" x14ac:dyDescent="0.25">
      <c r="A37" s="46" t="s">
        <v>136</v>
      </c>
      <c r="B37" s="14" t="s">
        <v>373</v>
      </c>
      <c r="C37" s="25" t="s">
        <v>137</v>
      </c>
      <c r="D37" s="25"/>
      <c r="E37" s="25"/>
      <c r="F37" s="4"/>
      <c r="G37" s="5">
        <f>G38</f>
        <v>257</v>
      </c>
      <c r="H37" s="204">
        <f t="shared" si="5"/>
        <v>257</v>
      </c>
      <c r="I37" s="204">
        <f t="shared" si="5"/>
        <v>257</v>
      </c>
    </row>
    <row r="38" spans="1:9" ht="17.649999999999999" customHeight="1" x14ac:dyDescent="0.25">
      <c r="A38" s="20" t="s">
        <v>144</v>
      </c>
      <c r="B38" s="14" t="s">
        <v>373</v>
      </c>
      <c r="C38" s="25" t="s">
        <v>137</v>
      </c>
      <c r="D38" s="25" t="s">
        <v>123</v>
      </c>
      <c r="E38" s="25"/>
      <c r="F38" s="4"/>
      <c r="G38" s="5">
        <f>G39</f>
        <v>257</v>
      </c>
      <c r="H38" s="204">
        <f t="shared" si="5"/>
        <v>257</v>
      </c>
      <c r="I38" s="204">
        <f t="shared" si="5"/>
        <v>257</v>
      </c>
    </row>
    <row r="39" spans="1:9" ht="31.5" x14ac:dyDescent="0.25">
      <c r="A39" s="20" t="s">
        <v>140</v>
      </c>
      <c r="B39" s="14" t="s">
        <v>373</v>
      </c>
      <c r="C39" s="25" t="s">
        <v>137</v>
      </c>
      <c r="D39" s="25" t="s">
        <v>123</v>
      </c>
      <c r="E39" s="25" t="s">
        <v>141</v>
      </c>
      <c r="F39" s="4"/>
      <c r="G39" s="5">
        <f>G40</f>
        <v>257</v>
      </c>
      <c r="H39" s="204">
        <f t="shared" si="5"/>
        <v>257</v>
      </c>
      <c r="I39" s="204">
        <f t="shared" si="5"/>
        <v>257</v>
      </c>
    </row>
    <row r="40" spans="1:9" ht="31.5" x14ac:dyDescent="0.25">
      <c r="A40" s="20" t="s">
        <v>175</v>
      </c>
      <c r="B40" s="14" t="s">
        <v>373</v>
      </c>
      <c r="C40" s="25" t="s">
        <v>137</v>
      </c>
      <c r="D40" s="25" t="s">
        <v>123</v>
      </c>
      <c r="E40" s="25" t="s">
        <v>176</v>
      </c>
      <c r="F40" s="4"/>
      <c r="G40" s="5">
        <f>G41</f>
        <v>257</v>
      </c>
      <c r="H40" s="204">
        <f t="shared" si="5"/>
        <v>257</v>
      </c>
      <c r="I40" s="204">
        <f t="shared" si="5"/>
        <v>257</v>
      </c>
    </row>
    <row r="41" spans="1:9" s="112" customFormat="1" ht="57.2" customHeight="1" x14ac:dyDescent="0.25">
      <c r="A41" s="28" t="s">
        <v>245</v>
      </c>
      <c r="B41" s="14" t="s">
        <v>373</v>
      </c>
      <c r="C41" s="25" t="s">
        <v>137</v>
      </c>
      <c r="D41" s="25" t="s">
        <v>123</v>
      </c>
      <c r="E41" s="25" t="s">
        <v>176</v>
      </c>
      <c r="F41" s="4">
        <v>903</v>
      </c>
      <c r="G41" s="5">
        <f>'Ведом23-25'!I553</f>
        <v>257</v>
      </c>
      <c r="H41" s="204">
        <f>'Ведом23-25'!J553</f>
        <v>257</v>
      </c>
      <c r="I41" s="204">
        <f>'Ведом23-25'!K553</f>
        <v>257</v>
      </c>
    </row>
    <row r="42" spans="1:9" s="112" customFormat="1" ht="63" hidden="1" x14ac:dyDescent="0.25">
      <c r="A42" s="17" t="s">
        <v>480</v>
      </c>
      <c r="B42" s="14" t="s">
        <v>374</v>
      </c>
      <c r="C42" s="25"/>
      <c r="D42" s="25"/>
      <c r="E42" s="25"/>
      <c r="F42" s="4"/>
      <c r="G42" s="5">
        <f>G43</f>
        <v>0</v>
      </c>
      <c r="H42" s="204">
        <f t="shared" ref="H42:I45" si="6">H43</f>
        <v>0</v>
      </c>
      <c r="I42" s="204">
        <f t="shared" si="6"/>
        <v>0</v>
      </c>
    </row>
    <row r="43" spans="1:9" s="112" customFormat="1" ht="15.75" hidden="1" x14ac:dyDescent="0.25">
      <c r="A43" s="46" t="s">
        <v>136</v>
      </c>
      <c r="B43" s="14" t="s">
        <v>374</v>
      </c>
      <c r="C43" s="25" t="s">
        <v>137</v>
      </c>
      <c r="D43" s="25"/>
      <c r="E43" s="25"/>
      <c r="F43" s="4"/>
      <c r="G43" s="5">
        <f>G44</f>
        <v>0</v>
      </c>
      <c r="H43" s="204">
        <f t="shared" si="6"/>
        <v>0</v>
      </c>
      <c r="I43" s="204">
        <f t="shared" si="6"/>
        <v>0</v>
      </c>
    </row>
    <row r="44" spans="1:9" ht="15.75" hidden="1" x14ac:dyDescent="0.25">
      <c r="A44" s="20" t="s">
        <v>144</v>
      </c>
      <c r="B44" s="14" t="s">
        <v>374</v>
      </c>
      <c r="C44" s="25" t="s">
        <v>137</v>
      </c>
      <c r="D44" s="25" t="s">
        <v>123</v>
      </c>
      <c r="E44" s="25"/>
      <c r="F44" s="4">
        <v>903</v>
      </c>
      <c r="G44" s="5">
        <f>G45</f>
        <v>0</v>
      </c>
      <c r="H44" s="204">
        <f t="shared" si="6"/>
        <v>0</v>
      </c>
      <c r="I44" s="204">
        <f t="shared" si="6"/>
        <v>0</v>
      </c>
    </row>
    <row r="45" spans="1:9" ht="31.5" hidden="1" x14ac:dyDescent="0.25">
      <c r="A45" s="20" t="s">
        <v>140</v>
      </c>
      <c r="B45" s="14" t="s">
        <v>374</v>
      </c>
      <c r="C45" s="25" t="s">
        <v>137</v>
      </c>
      <c r="D45" s="25" t="s">
        <v>123</v>
      </c>
      <c r="E45" s="25" t="s">
        <v>141</v>
      </c>
      <c r="F45" s="4">
        <v>903</v>
      </c>
      <c r="G45" s="5">
        <f>G46</f>
        <v>0</v>
      </c>
      <c r="H45" s="204">
        <f t="shared" si="6"/>
        <v>0</v>
      </c>
      <c r="I45" s="204">
        <f t="shared" si="6"/>
        <v>0</v>
      </c>
    </row>
    <row r="46" spans="1:9" ht="31.5" hidden="1" x14ac:dyDescent="0.25">
      <c r="A46" s="20" t="s">
        <v>175</v>
      </c>
      <c r="B46" s="14" t="s">
        <v>374</v>
      </c>
      <c r="C46" s="25" t="s">
        <v>137</v>
      </c>
      <c r="D46" s="25" t="s">
        <v>123</v>
      </c>
      <c r="E46" s="25" t="s">
        <v>176</v>
      </c>
      <c r="F46" s="4">
        <v>903</v>
      </c>
      <c r="G46" s="5"/>
      <c r="H46" s="204"/>
      <c r="I46" s="204"/>
    </row>
    <row r="47" spans="1:9" s="112" customFormat="1" ht="47.25" hidden="1" x14ac:dyDescent="0.25">
      <c r="A47" s="28" t="s">
        <v>245</v>
      </c>
      <c r="B47" s="14" t="s">
        <v>374</v>
      </c>
      <c r="C47" s="25" t="s">
        <v>137</v>
      </c>
      <c r="D47" s="25" t="s">
        <v>123</v>
      </c>
      <c r="E47" s="25" t="s">
        <v>176</v>
      </c>
      <c r="F47" s="4">
        <v>903</v>
      </c>
      <c r="G47" s="5"/>
      <c r="H47" s="204"/>
      <c r="I47" s="204"/>
    </row>
    <row r="48" spans="1:9" ht="15.75" x14ac:dyDescent="0.25">
      <c r="A48" s="26" t="s">
        <v>963</v>
      </c>
      <c r="B48" s="133"/>
      <c r="C48" s="133"/>
      <c r="D48" s="133"/>
      <c r="E48" s="133"/>
      <c r="F48" s="26"/>
      <c r="G48" s="35">
        <f>G18+G24+G30+G36+G42+G12</f>
        <v>12917.6</v>
      </c>
      <c r="H48" s="35">
        <f t="shared" ref="H48:I48" si="7">H18+H24+H30+H36+H42+H12</f>
        <v>12917.6</v>
      </c>
      <c r="I48" s="35">
        <f t="shared" si="7"/>
        <v>11867.6</v>
      </c>
    </row>
  </sheetData>
  <mergeCells count="12">
    <mergeCell ref="A1:C2"/>
    <mergeCell ref="F2:G2"/>
    <mergeCell ref="F1:G1"/>
    <mergeCell ref="F3:G3"/>
    <mergeCell ref="A6:I7"/>
    <mergeCell ref="F10:F11"/>
    <mergeCell ref="G10:I10"/>
    <mergeCell ref="A10:A11"/>
    <mergeCell ref="B10:B11"/>
    <mergeCell ref="C10:C11"/>
    <mergeCell ref="D10:D11"/>
    <mergeCell ref="E10:E11"/>
  </mergeCells>
  <pageMargins left="0.23622047244094491" right="0.23622047244094491" top="0.74803149606299213" bottom="0.74803149606299213" header="0.31496062992125984" footer="0.31496062992125984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32" zoomScaleNormal="100" zoomScaleSheetLayoutView="100" workbookViewId="0">
      <selection activeCell="N52" sqref="N52"/>
    </sheetView>
  </sheetViews>
  <sheetFormatPr defaultColWidth="8.85546875" defaultRowHeight="15" x14ac:dyDescent="0.25"/>
  <cols>
    <col min="1" max="1" width="44.28515625" style="241" customWidth="1"/>
    <col min="2" max="2" width="15.5703125" style="241" customWidth="1"/>
    <col min="3" max="3" width="7.140625" style="241" customWidth="1"/>
    <col min="4" max="4" width="6.28515625" style="241" customWidth="1"/>
    <col min="5" max="5" width="7.28515625" style="241" customWidth="1"/>
    <col min="6" max="6" width="10.140625" style="241" customWidth="1"/>
    <col min="7" max="8" width="12.5703125" style="15" customWidth="1"/>
    <col min="9" max="16384" width="8.85546875" style="241"/>
  </cols>
  <sheetData>
    <row r="1" spans="1:8" ht="18.75" customHeight="1" x14ac:dyDescent="0.25">
      <c r="A1" s="669"/>
      <c r="B1" s="669"/>
      <c r="C1" s="669"/>
      <c r="D1" s="37"/>
      <c r="E1" s="37"/>
      <c r="F1" s="266"/>
      <c r="G1" s="631" t="s">
        <v>820</v>
      </c>
      <c r="H1" s="631"/>
    </row>
    <row r="2" spans="1:8" ht="18.75" customHeight="1" x14ac:dyDescent="0.25">
      <c r="A2" s="669"/>
      <c r="B2" s="669"/>
      <c r="C2" s="669"/>
      <c r="D2" s="37"/>
      <c r="E2" s="37"/>
      <c r="F2" s="266"/>
      <c r="G2" s="631" t="s">
        <v>0</v>
      </c>
      <c r="H2" s="631"/>
    </row>
    <row r="3" spans="1:8" ht="15.75" x14ac:dyDescent="0.25">
      <c r="A3" s="37"/>
      <c r="B3" s="37"/>
      <c r="C3" s="37"/>
      <c r="D3" s="37"/>
      <c r="E3" s="37"/>
      <c r="F3" s="266"/>
      <c r="G3" s="631" t="s">
        <v>819</v>
      </c>
      <c r="H3" s="631"/>
    </row>
    <row r="4" spans="1:8" ht="15.75" x14ac:dyDescent="0.25">
      <c r="A4" s="37"/>
      <c r="B4" s="37"/>
      <c r="C4" s="37"/>
      <c r="D4" s="37"/>
      <c r="E4" s="37"/>
      <c r="F4" s="37"/>
      <c r="G4" s="264"/>
      <c r="H4" s="264"/>
    </row>
    <row r="5" spans="1:8" ht="15.75" x14ac:dyDescent="0.25">
      <c r="A5" s="37"/>
      <c r="B5" s="37"/>
      <c r="C5" s="37"/>
      <c r="D5" s="37"/>
      <c r="E5" s="37"/>
      <c r="F5" s="37"/>
      <c r="G5" s="264"/>
      <c r="H5" s="264"/>
    </row>
    <row r="6" spans="1:8" ht="14.45" customHeight="1" x14ac:dyDescent="0.25">
      <c r="A6" s="671" t="s">
        <v>821</v>
      </c>
      <c r="B6" s="671"/>
      <c r="C6" s="671"/>
      <c r="D6" s="671"/>
      <c r="E6" s="671"/>
      <c r="F6" s="671"/>
      <c r="G6" s="671"/>
      <c r="H6" s="671"/>
    </row>
    <row r="7" spans="1:8" ht="14.45" customHeight="1" x14ac:dyDescent="0.25">
      <c r="A7" s="671"/>
      <c r="B7" s="671"/>
      <c r="C7" s="671"/>
      <c r="D7" s="671"/>
      <c r="E7" s="671"/>
      <c r="F7" s="671"/>
      <c r="G7" s="671"/>
      <c r="H7" s="671"/>
    </row>
    <row r="8" spans="1:8" ht="16.5" x14ac:dyDescent="0.25">
      <c r="A8" s="132"/>
      <c r="B8" s="132"/>
      <c r="C8" s="132"/>
      <c r="D8" s="132"/>
      <c r="E8" s="132"/>
      <c r="F8" s="132"/>
      <c r="G8" s="172"/>
      <c r="H8" s="172"/>
    </row>
    <row r="9" spans="1:8" ht="15.75" x14ac:dyDescent="0.25">
      <c r="A9" s="37"/>
      <c r="B9" s="37"/>
      <c r="C9" s="37"/>
      <c r="D9" s="37"/>
      <c r="E9" s="37"/>
      <c r="F9" s="39"/>
      <c r="G9" s="265"/>
      <c r="H9" s="265" t="s">
        <v>1</v>
      </c>
    </row>
    <row r="10" spans="1:8" ht="53.65" customHeight="1" x14ac:dyDescent="0.25">
      <c r="A10" s="40" t="s">
        <v>238</v>
      </c>
      <c r="B10" s="40" t="s">
        <v>518</v>
      </c>
      <c r="C10" s="40" t="s">
        <v>516</v>
      </c>
      <c r="D10" s="40" t="s">
        <v>80</v>
      </c>
      <c r="E10" s="40" t="s">
        <v>517</v>
      </c>
      <c r="F10" s="40" t="s">
        <v>78</v>
      </c>
      <c r="G10" s="173" t="s">
        <v>633</v>
      </c>
      <c r="H10" s="173" t="s">
        <v>810</v>
      </c>
    </row>
    <row r="11" spans="1:8" ht="33.4" customHeight="1" x14ac:dyDescent="0.25">
      <c r="A11" s="243" t="s">
        <v>139</v>
      </c>
      <c r="B11" s="244" t="s">
        <v>351</v>
      </c>
      <c r="C11" s="40"/>
      <c r="D11" s="40"/>
      <c r="E11" s="40"/>
      <c r="F11" s="40"/>
      <c r="G11" s="173" t="e">
        <f t="shared" ref="G11:H14" si="0">G12</f>
        <v>#REF!</v>
      </c>
      <c r="H11" s="173" t="e">
        <f t="shared" si="0"/>
        <v>#REF!</v>
      </c>
    </row>
    <row r="12" spans="1:8" ht="18.399999999999999" customHeight="1" x14ac:dyDescent="0.25">
      <c r="A12" s="243" t="s">
        <v>136</v>
      </c>
      <c r="B12" s="244" t="s">
        <v>351</v>
      </c>
      <c r="C12" s="40">
        <v>10</v>
      </c>
      <c r="D12" s="40"/>
      <c r="E12" s="40"/>
      <c r="F12" s="40"/>
      <c r="G12" s="173" t="e">
        <f t="shared" si="0"/>
        <v>#REF!</v>
      </c>
      <c r="H12" s="173" t="e">
        <f t="shared" si="0"/>
        <v>#REF!</v>
      </c>
    </row>
    <row r="13" spans="1:8" ht="18.399999999999999" customHeight="1" x14ac:dyDescent="0.25">
      <c r="A13" s="243" t="s">
        <v>138</v>
      </c>
      <c r="B13" s="244" t="s">
        <v>351</v>
      </c>
      <c r="C13" s="40">
        <v>10</v>
      </c>
      <c r="D13" s="240" t="s">
        <v>84</v>
      </c>
      <c r="E13" s="40"/>
      <c r="F13" s="40"/>
      <c r="G13" s="173" t="e">
        <f t="shared" si="0"/>
        <v>#REF!</v>
      </c>
      <c r="H13" s="173" t="e">
        <f t="shared" si="0"/>
        <v>#REF!</v>
      </c>
    </row>
    <row r="14" spans="1:8" ht="28.15" customHeight="1" x14ac:dyDescent="0.25">
      <c r="A14" s="20" t="s">
        <v>140</v>
      </c>
      <c r="B14" s="244" t="s">
        <v>351</v>
      </c>
      <c r="C14" s="40">
        <v>10</v>
      </c>
      <c r="D14" s="240" t="s">
        <v>84</v>
      </c>
      <c r="E14" s="40">
        <v>300</v>
      </c>
      <c r="F14" s="40"/>
      <c r="G14" s="173" t="e">
        <f t="shared" si="0"/>
        <v>#REF!</v>
      </c>
      <c r="H14" s="173" t="e">
        <f t="shared" si="0"/>
        <v>#REF!</v>
      </c>
    </row>
    <row r="15" spans="1:8" ht="34.700000000000003" customHeight="1" x14ac:dyDescent="0.25">
      <c r="A15" s="243" t="s">
        <v>175</v>
      </c>
      <c r="B15" s="244" t="s">
        <v>351</v>
      </c>
      <c r="C15" s="40">
        <v>10</v>
      </c>
      <c r="D15" s="240" t="s">
        <v>84</v>
      </c>
      <c r="E15" s="40">
        <v>310</v>
      </c>
      <c r="F15" s="40"/>
      <c r="G15" s="173" t="e">
        <f>#REF!</f>
        <v>#REF!</v>
      </c>
      <c r="H15" s="173" t="e">
        <f>#REF!</f>
        <v>#REF!</v>
      </c>
    </row>
    <row r="16" spans="1:8" ht="37.35" customHeight="1" x14ac:dyDescent="0.25">
      <c r="A16" s="162" t="s">
        <v>104</v>
      </c>
      <c r="B16" s="244" t="s">
        <v>351</v>
      </c>
      <c r="C16" s="40">
        <v>10</v>
      </c>
      <c r="D16" s="240" t="s">
        <v>84</v>
      </c>
      <c r="E16" s="40">
        <v>310</v>
      </c>
      <c r="F16" s="40">
        <v>902</v>
      </c>
      <c r="G16" s="173" t="e">
        <f>G11</f>
        <v>#REF!</v>
      </c>
      <c r="H16" s="173" t="e">
        <f>H11</f>
        <v>#REF!</v>
      </c>
    </row>
    <row r="17" spans="1:8" ht="63" hidden="1" x14ac:dyDescent="0.25">
      <c r="A17" s="125" t="s">
        <v>474</v>
      </c>
      <c r="B17" s="244" t="s">
        <v>485</v>
      </c>
      <c r="C17" s="240"/>
      <c r="D17" s="240"/>
      <c r="E17" s="240"/>
      <c r="F17" s="4"/>
      <c r="G17" s="204">
        <f t="shared" ref="G17:H21" si="1">G18</f>
        <v>0</v>
      </c>
      <c r="H17" s="204">
        <f t="shared" si="1"/>
        <v>0</v>
      </c>
    </row>
    <row r="18" spans="1:8" ht="15.75" hidden="1" x14ac:dyDescent="0.25">
      <c r="A18" s="28" t="s">
        <v>147</v>
      </c>
      <c r="B18" s="244" t="s">
        <v>485</v>
      </c>
      <c r="C18" s="240" t="s">
        <v>148</v>
      </c>
      <c r="D18" s="240"/>
      <c r="E18" s="107"/>
      <c r="F18" s="4"/>
      <c r="G18" s="204">
        <f t="shared" si="1"/>
        <v>0</v>
      </c>
      <c r="H18" s="204">
        <f t="shared" si="1"/>
        <v>0</v>
      </c>
    </row>
    <row r="19" spans="1:8" ht="31.5" hidden="1" x14ac:dyDescent="0.25">
      <c r="A19" s="28" t="s">
        <v>197</v>
      </c>
      <c r="B19" s="244" t="s">
        <v>485</v>
      </c>
      <c r="C19" s="240" t="s">
        <v>148</v>
      </c>
      <c r="D19" s="240" t="s">
        <v>148</v>
      </c>
      <c r="E19" s="107"/>
      <c r="F19" s="4"/>
      <c r="G19" s="204">
        <f t="shared" si="1"/>
        <v>0</v>
      </c>
      <c r="H19" s="204">
        <f t="shared" si="1"/>
        <v>0</v>
      </c>
    </row>
    <row r="20" spans="1:8" ht="31.5" hidden="1" x14ac:dyDescent="0.25">
      <c r="A20" s="20" t="s">
        <v>140</v>
      </c>
      <c r="B20" s="244" t="s">
        <v>485</v>
      </c>
      <c r="C20" s="240" t="s">
        <v>148</v>
      </c>
      <c r="D20" s="240" t="s">
        <v>148</v>
      </c>
      <c r="E20" s="240" t="s">
        <v>141</v>
      </c>
      <c r="F20" s="4"/>
      <c r="G20" s="204">
        <f t="shared" si="1"/>
        <v>0</v>
      </c>
      <c r="H20" s="204">
        <f t="shared" si="1"/>
        <v>0</v>
      </c>
    </row>
    <row r="21" spans="1:8" ht="38.1" hidden="1" customHeight="1" x14ac:dyDescent="0.25">
      <c r="A21" s="20" t="s">
        <v>570</v>
      </c>
      <c r="B21" s="244" t="s">
        <v>485</v>
      </c>
      <c r="C21" s="240" t="s">
        <v>148</v>
      </c>
      <c r="D21" s="240" t="s">
        <v>148</v>
      </c>
      <c r="E21" s="240" t="s">
        <v>569</v>
      </c>
      <c r="F21" s="4"/>
      <c r="G21" s="204">
        <f t="shared" si="1"/>
        <v>0</v>
      </c>
      <c r="H21" s="204">
        <f t="shared" si="1"/>
        <v>0</v>
      </c>
    </row>
    <row r="22" spans="1:8" ht="46.9" hidden="1" customHeight="1" x14ac:dyDescent="0.25">
      <c r="A22" s="28" t="s">
        <v>245</v>
      </c>
      <c r="B22" s="244" t="s">
        <v>485</v>
      </c>
      <c r="C22" s="240" t="s">
        <v>148</v>
      </c>
      <c r="D22" s="240" t="s">
        <v>148</v>
      </c>
      <c r="E22" s="240" t="s">
        <v>569</v>
      </c>
      <c r="F22" s="4">
        <v>903</v>
      </c>
      <c r="G22" s="204"/>
      <c r="H22" s="204"/>
    </row>
    <row r="23" spans="1:8" ht="18.399999999999999" customHeight="1" x14ac:dyDescent="0.25">
      <c r="A23" s="243" t="s">
        <v>476</v>
      </c>
      <c r="B23" s="244" t="s">
        <v>370</v>
      </c>
      <c r="C23" s="240"/>
      <c r="D23" s="240"/>
      <c r="E23" s="240"/>
      <c r="F23" s="4"/>
      <c r="G23" s="204" t="e">
        <f t="shared" ref="G23:H26" si="2">G24</f>
        <v>#REF!</v>
      </c>
      <c r="H23" s="204" t="e">
        <f t="shared" si="2"/>
        <v>#REF!</v>
      </c>
    </row>
    <row r="24" spans="1:8" ht="20.25" customHeight="1" x14ac:dyDescent="0.25">
      <c r="A24" s="243" t="s">
        <v>510</v>
      </c>
      <c r="B24" s="244" t="s">
        <v>370</v>
      </c>
      <c r="C24" s="240" t="s">
        <v>137</v>
      </c>
      <c r="D24" s="240"/>
      <c r="E24" s="240"/>
      <c r="F24" s="4"/>
      <c r="G24" s="204" t="e">
        <f t="shared" si="2"/>
        <v>#REF!</v>
      </c>
      <c r="H24" s="204" t="e">
        <f t="shared" si="2"/>
        <v>#REF!</v>
      </c>
    </row>
    <row r="25" spans="1:8" ht="19.7" customHeight="1" x14ac:dyDescent="0.25">
      <c r="A25" s="20" t="s">
        <v>144</v>
      </c>
      <c r="B25" s="244" t="s">
        <v>370</v>
      </c>
      <c r="C25" s="240" t="s">
        <v>137</v>
      </c>
      <c r="D25" s="240" t="s">
        <v>123</v>
      </c>
      <c r="E25" s="240"/>
      <c r="F25" s="4"/>
      <c r="G25" s="204" t="e">
        <f t="shared" si="2"/>
        <v>#REF!</v>
      </c>
      <c r="H25" s="204" t="e">
        <f t="shared" si="2"/>
        <v>#REF!</v>
      </c>
    </row>
    <row r="26" spans="1:8" ht="33.75" customHeight="1" x14ac:dyDescent="0.25">
      <c r="A26" s="243" t="s">
        <v>140</v>
      </c>
      <c r="B26" s="244" t="s">
        <v>370</v>
      </c>
      <c r="C26" s="240" t="s">
        <v>137</v>
      </c>
      <c r="D26" s="240" t="s">
        <v>123</v>
      </c>
      <c r="E26" s="240" t="s">
        <v>141</v>
      </c>
      <c r="F26" s="4"/>
      <c r="G26" s="204" t="e">
        <f t="shared" si="2"/>
        <v>#REF!</v>
      </c>
      <c r="H26" s="204" t="e">
        <f t="shared" si="2"/>
        <v>#REF!</v>
      </c>
    </row>
    <row r="27" spans="1:8" ht="31.9" customHeight="1" x14ac:dyDescent="0.25">
      <c r="A27" s="243" t="s">
        <v>175</v>
      </c>
      <c r="B27" s="244" t="s">
        <v>370</v>
      </c>
      <c r="C27" s="240" t="s">
        <v>137</v>
      </c>
      <c r="D27" s="240" t="s">
        <v>123</v>
      </c>
      <c r="E27" s="240" t="s">
        <v>176</v>
      </c>
      <c r="F27" s="4"/>
      <c r="G27" s="204" t="e">
        <f>#REF!</f>
        <v>#REF!</v>
      </c>
      <c r="H27" s="204" t="e">
        <f>#REF!</f>
        <v>#REF!</v>
      </c>
    </row>
    <row r="28" spans="1:8" ht="55.7" customHeight="1" x14ac:dyDescent="0.25">
      <c r="A28" s="28" t="s">
        <v>245</v>
      </c>
      <c r="B28" s="244" t="s">
        <v>370</v>
      </c>
      <c r="C28" s="240" t="s">
        <v>137</v>
      </c>
      <c r="D28" s="240" t="s">
        <v>123</v>
      </c>
      <c r="E28" s="240" t="s">
        <v>176</v>
      </c>
      <c r="F28" s="4">
        <v>903</v>
      </c>
      <c r="G28" s="204">
        <f>'Ведом23-25'!I557</f>
        <v>420</v>
      </c>
      <c r="H28" s="204">
        <f>'Ведом23-25'!L557</f>
        <v>0</v>
      </c>
    </row>
    <row r="29" spans="1:8" ht="61.15" customHeight="1" x14ac:dyDescent="0.25">
      <c r="A29" s="62" t="s">
        <v>479</v>
      </c>
      <c r="B29" s="244" t="s">
        <v>372</v>
      </c>
      <c r="C29" s="240"/>
      <c r="D29" s="240"/>
      <c r="E29" s="240"/>
      <c r="F29" s="4"/>
      <c r="G29" s="204" t="e">
        <f t="shared" ref="G29:H32" si="3">G30</f>
        <v>#REF!</v>
      </c>
      <c r="H29" s="204" t="e">
        <f t="shared" si="3"/>
        <v>#REF!</v>
      </c>
    </row>
    <row r="30" spans="1:8" ht="15.75" x14ac:dyDescent="0.25">
      <c r="A30" s="46" t="s">
        <v>136</v>
      </c>
      <c r="B30" s="244" t="s">
        <v>372</v>
      </c>
      <c r="C30" s="8" t="s">
        <v>137</v>
      </c>
      <c r="D30" s="8"/>
      <c r="E30" s="8"/>
      <c r="F30" s="8"/>
      <c r="G30" s="9" t="e">
        <f t="shared" si="3"/>
        <v>#REF!</v>
      </c>
      <c r="H30" s="9" t="e">
        <f t="shared" si="3"/>
        <v>#REF!</v>
      </c>
    </row>
    <row r="31" spans="1:8" ht="19.149999999999999" customHeight="1" x14ac:dyDescent="0.25">
      <c r="A31" s="20" t="s">
        <v>144</v>
      </c>
      <c r="B31" s="244" t="s">
        <v>372</v>
      </c>
      <c r="C31" s="240" t="s">
        <v>137</v>
      </c>
      <c r="D31" s="240" t="s">
        <v>123</v>
      </c>
      <c r="E31" s="240"/>
      <c r="F31" s="4"/>
      <c r="G31" s="204" t="e">
        <f t="shared" si="3"/>
        <v>#REF!</v>
      </c>
      <c r="H31" s="204" t="e">
        <f t="shared" si="3"/>
        <v>#REF!</v>
      </c>
    </row>
    <row r="32" spans="1:8" ht="31.5" x14ac:dyDescent="0.25">
      <c r="A32" s="20" t="s">
        <v>140</v>
      </c>
      <c r="B32" s="244" t="s">
        <v>372</v>
      </c>
      <c r="C32" s="240" t="s">
        <v>137</v>
      </c>
      <c r="D32" s="240" t="s">
        <v>123</v>
      </c>
      <c r="E32" s="240" t="s">
        <v>141</v>
      </c>
      <c r="F32" s="4"/>
      <c r="G32" s="204" t="e">
        <f t="shared" si="3"/>
        <v>#REF!</v>
      </c>
      <c r="H32" s="204" t="e">
        <f t="shared" si="3"/>
        <v>#REF!</v>
      </c>
    </row>
    <row r="33" spans="1:8" ht="31.5" x14ac:dyDescent="0.25">
      <c r="A33" s="20" t="s">
        <v>175</v>
      </c>
      <c r="B33" s="244" t="s">
        <v>372</v>
      </c>
      <c r="C33" s="240" t="s">
        <v>137</v>
      </c>
      <c r="D33" s="240" t="s">
        <v>123</v>
      </c>
      <c r="E33" s="47" t="s">
        <v>176</v>
      </c>
      <c r="F33" s="4"/>
      <c r="G33" s="204" t="e">
        <f>#REF!</f>
        <v>#REF!</v>
      </c>
      <c r="H33" s="204" t="e">
        <f>#REF!</f>
        <v>#REF!</v>
      </c>
    </row>
    <row r="34" spans="1:8" ht="46.9" customHeight="1" x14ac:dyDescent="0.25">
      <c r="A34" s="28" t="s">
        <v>245</v>
      </c>
      <c r="B34" s="244" t="s">
        <v>372</v>
      </c>
      <c r="C34" s="240" t="s">
        <v>137</v>
      </c>
      <c r="D34" s="240" t="s">
        <v>123</v>
      </c>
      <c r="E34" s="47" t="s">
        <v>176</v>
      </c>
      <c r="F34" s="4">
        <v>903</v>
      </c>
      <c r="G34" s="204">
        <f>'Ведом23-25'!I547</f>
        <v>630</v>
      </c>
      <c r="H34" s="204">
        <f>'Ведом23-25'!L547</f>
        <v>0</v>
      </c>
    </row>
    <row r="35" spans="1:8" ht="31.5" x14ac:dyDescent="0.25">
      <c r="A35" s="243" t="s">
        <v>441</v>
      </c>
      <c r="B35" s="244" t="s">
        <v>373</v>
      </c>
      <c r="C35" s="240"/>
      <c r="D35" s="240"/>
      <c r="E35" s="240"/>
      <c r="F35" s="4"/>
      <c r="G35" s="204" t="e">
        <f t="shared" ref="G35:H38" si="4">G36</f>
        <v>#REF!</v>
      </c>
      <c r="H35" s="204" t="e">
        <f t="shared" si="4"/>
        <v>#REF!</v>
      </c>
    </row>
    <row r="36" spans="1:8" ht="15.75" x14ac:dyDescent="0.25">
      <c r="A36" s="46" t="s">
        <v>136</v>
      </c>
      <c r="B36" s="244" t="s">
        <v>373</v>
      </c>
      <c r="C36" s="240" t="s">
        <v>137</v>
      </c>
      <c r="D36" s="240"/>
      <c r="E36" s="240"/>
      <c r="F36" s="4"/>
      <c r="G36" s="204" t="e">
        <f t="shared" si="4"/>
        <v>#REF!</v>
      </c>
      <c r="H36" s="204" t="e">
        <f t="shared" si="4"/>
        <v>#REF!</v>
      </c>
    </row>
    <row r="37" spans="1:8" ht="17.649999999999999" customHeight="1" x14ac:dyDescent="0.25">
      <c r="A37" s="20" t="s">
        <v>144</v>
      </c>
      <c r="B37" s="244" t="s">
        <v>373</v>
      </c>
      <c r="C37" s="240" t="s">
        <v>137</v>
      </c>
      <c r="D37" s="240" t="s">
        <v>123</v>
      </c>
      <c r="E37" s="240"/>
      <c r="F37" s="4"/>
      <c r="G37" s="204" t="e">
        <f t="shared" si="4"/>
        <v>#REF!</v>
      </c>
      <c r="H37" s="204" t="e">
        <f t="shared" si="4"/>
        <v>#REF!</v>
      </c>
    </row>
    <row r="38" spans="1:8" ht="31.5" x14ac:dyDescent="0.25">
      <c r="A38" s="20" t="s">
        <v>140</v>
      </c>
      <c r="B38" s="244" t="s">
        <v>373</v>
      </c>
      <c r="C38" s="240" t="s">
        <v>137</v>
      </c>
      <c r="D38" s="240" t="s">
        <v>123</v>
      </c>
      <c r="E38" s="240" t="s">
        <v>141</v>
      </c>
      <c r="F38" s="4"/>
      <c r="G38" s="204" t="e">
        <f t="shared" si="4"/>
        <v>#REF!</v>
      </c>
      <c r="H38" s="204" t="e">
        <f t="shared" si="4"/>
        <v>#REF!</v>
      </c>
    </row>
    <row r="39" spans="1:8" ht="31.5" x14ac:dyDescent="0.25">
      <c r="A39" s="20" t="s">
        <v>175</v>
      </c>
      <c r="B39" s="244" t="s">
        <v>373</v>
      </c>
      <c r="C39" s="240" t="s">
        <v>137</v>
      </c>
      <c r="D39" s="240" t="s">
        <v>123</v>
      </c>
      <c r="E39" s="240" t="s">
        <v>176</v>
      </c>
      <c r="F39" s="4"/>
      <c r="G39" s="204" t="e">
        <f>#REF!</f>
        <v>#REF!</v>
      </c>
      <c r="H39" s="204" t="e">
        <f>#REF!</f>
        <v>#REF!</v>
      </c>
    </row>
    <row r="40" spans="1:8" ht="57.2" customHeight="1" x14ac:dyDescent="0.25">
      <c r="A40" s="28" t="s">
        <v>245</v>
      </c>
      <c r="B40" s="244" t="s">
        <v>373</v>
      </c>
      <c r="C40" s="240" t="s">
        <v>137</v>
      </c>
      <c r="D40" s="240" t="s">
        <v>123</v>
      </c>
      <c r="E40" s="240" t="s">
        <v>176</v>
      </c>
      <c r="F40" s="4">
        <v>903</v>
      </c>
      <c r="G40" s="204">
        <f>'Ведом23-25'!I553</f>
        <v>257</v>
      </c>
      <c r="H40" s="204">
        <f>'Ведом23-25'!L553</f>
        <v>0</v>
      </c>
    </row>
    <row r="41" spans="1:8" ht="63" hidden="1" x14ac:dyDescent="0.25">
      <c r="A41" s="243" t="s">
        <v>480</v>
      </c>
      <c r="B41" s="244" t="s">
        <v>374</v>
      </c>
      <c r="C41" s="240"/>
      <c r="D41" s="240"/>
      <c r="E41" s="240"/>
      <c r="F41" s="4"/>
      <c r="G41" s="204">
        <f t="shared" ref="G41:H44" si="5">G42</f>
        <v>0</v>
      </c>
      <c r="H41" s="204">
        <f t="shared" si="5"/>
        <v>0</v>
      </c>
    </row>
    <row r="42" spans="1:8" ht="15.75" hidden="1" x14ac:dyDescent="0.25">
      <c r="A42" s="46" t="s">
        <v>136</v>
      </c>
      <c r="B42" s="244" t="s">
        <v>374</v>
      </c>
      <c r="C42" s="240" t="s">
        <v>137</v>
      </c>
      <c r="D42" s="240"/>
      <c r="E42" s="240"/>
      <c r="F42" s="4"/>
      <c r="G42" s="204">
        <f t="shared" si="5"/>
        <v>0</v>
      </c>
      <c r="H42" s="204">
        <f t="shared" si="5"/>
        <v>0</v>
      </c>
    </row>
    <row r="43" spans="1:8" ht="15.75" hidden="1" x14ac:dyDescent="0.25">
      <c r="A43" s="20" t="s">
        <v>144</v>
      </c>
      <c r="B43" s="244" t="s">
        <v>374</v>
      </c>
      <c r="C43" s="240" t="s">
        <v>137</v>
      </c>
      <c r="D43" s="240" t="s">
        <v>123</v>
      </c>
      <c r="E43" s="240"/>
      <c r="F43" s="4">
        <v>903</v>
      </c>
      <c r="G43" s="204">
        <f t="shared" si="5"/>
        <v>0</v>
      </c>
      <c r="H43" s="204">
        <f t="shared" si="5"/>
        <v>0</v>
      </c>
    </row>
    <row r="44" spans="1:8" ht="31.5" hidden="1" x14ac:dyDescent="0.25">
      <c r="A44" s="20" t="s">
        <v>140</v>
      </c>
      <c r="B44" s="244" t="s">
        <v>374</v>
      </c>
      <c r="C44" s="240" t="s">
        <v>137</v>
      </c>
      <c r="D44" s="240" t="s">
        <v>123</v>
      </c>
      <c r="E44" s="240" t="s">
        <v>141</v>
      </c>
      <c r="F44" s="4">
        <v>903</v>
      </c>
      <c r="G44" s="204">
        <f t="shared" si="5"/>
        <v>0</v>
      </c>
      <c r="H44" s="204">
        <f t="shared" si="5"/>
        <v>0</v>
      </c>
    </row>
    <row r="45" spans="1:8" ht="31.5" hidden="1" x14ac:dyDescent="0.25">
      <c r="A45" s="20" t="s">
        <v>175</v>
      </c>
      <c r="B45" s="244" t="s">
        <v>374</v>
      </c>
      <c r="C45" s="240" t="s">
        <v>137</v>
      </c>
      <c r="D45" s="240" t="s">
        <v>123</v>
      </c>
      <c r="E45" s="240" t="s">
        <v>176</v>
      </c>
      <c r="F45" s="4">
        <v>903</v>
      </c>
      <c r="G45" s="204"/>
      <c r="H45" s="204"/>
    </row>
    <row r="46" spans="1:8" ht="47.25" hidden="1" x14ac:dyDescent="0.25">
      <c r="A46" s="28" t="s">
        <v>245</v>
      </c>
      <c r="B46" s="244" t="s">
        <v>374</v>
      </c>
      <c r="C46" s="240" t="s">
        <v>137</v>
      </c>
      <c r="D46" s="240" t="s">
        <v>123</v>
      </c>
      <c r="E46" s="240" t="s">
        <v>176</v>
      </c>
      <c r="F46" s="4">
        <v>903</v>
      </c>
      <c r="G46" s="204"/>
      <c r="H46" s="204"/>
    </row>
    <row r="47" spans="1:8" ht="15.75" x14ac:dyDescent="0.25">
      <c r="A47" s="239" t="s">
        <v>244</v>
      </c>
      <c r="B47" s="133"/>
      <c r="C47" s="133"/>
      <c r="D47" s="133"/>
      <c r="E47" s="133"/>
      <c r="F47" s="239"/>
      <c r="G47" s="35" t="e">
        <f>G17+G23+G29+G35+G41+G11</f>
        <v>#REF!</v>
      </c>
      <c r="H47" s="35" t="e">
        <f>H17+H23+H29+H35+H41+H11</f>
        <v>#REF!</v>
      </c>
    </row>
  </sheetData>
  <mergeCells count="5">
    <mergeCell ref="A1:C2"/>
    <mergeCell ref="G1:H1"/>
    <mergeCell ref="G2:H2"/>
    <mergeCell ref="G3:H3"/>
    <mergeCell ref="A6:H7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topLeftCell="A4" zoomScale="93" zoomScaleNormal="100" zoomScaleSheetLayoutView="93" workbookViewId="0">
      <selection activeCell="E23" sqref="E23"/>
    </sheetView>
  </sheetViews>
  <sheetFormatPr defaultRowHeight="15" x14ac:dyDescent="0.25"/>
  <cols>
    <col min="1" max="1" width="34" customWidth="1"/>
    <col min="2" max="2" width="51.7109375" customWidth="1"/>
    <col min="3" max="3" width="18.85546875" customWidth="1"/>
    <col min="4" max="5" width="18.85546875" style="241" customWidth="1"/>
  </cols>
  <sheetData>
    <row r="1" spans="1:5" ht="15.75" x14ac:dyDescent="0.25">
      <c r="A1" s="11"/>
      <c r="C1" s="108" t="s">
        <v>891</v>
      </c>
      <c r="D1" s="108" t="s">
        <v>891</v>
      </c>
      <c r="E1" s="108" t="s">
        <v>891</v>
      </c>
    </row>
    <row r="2" spans="1:5" ht="15.75" x14ac:dyDescent="0.25">
      <c r="A2" s="11"/>
      <c r="B2" s="11"/>
      <c r="C2" s="108" t="s">
        <v>0</v>
      </c>
      <c r="D2" s="108" t="s">
        <v>0</v>
      </c>
      <c r="E2" s="108" t="s">
        <v>0</v>
      </c>
    </row>
    <row r="3" spans="1:5" ht="15.75" x14ac:dyDescent="0.25">
      <c r="A3" s="11"/>
      <c r="B3" s="11"/>
      <c r="C3" s="193" t="s">
        <v>829</v>
      </c>
      <c r="D3" s="193" t="s">
        <v>829</v>
      </c>
      <c r="E3" s="193" t="s">
        <v>829</v>
      </c>
    </row>
    <row r="4" spans="1:5" s="112" customFormat="1" ht="15.75" x14ac:dyDescent="0.25">
      <c r="A4" s="11"/>
      <c r="B4" s="11"/>
      <c r="C4" s="179"/>
      <c r="D4" s="179"/>
      <c r="E4" s="179"/>
    </row>
    <row r="5" spans="1:5" ht="16.5" x14ac:dyDescent="0.25">
      <c r="A5" s="672" t="s">
        <v>246</v>
      </c>
      <c r="B5" s="672"/>
      <c r="C5" s="672"/>
      <c r="D5"/>
      <c r="E5"/>
    </row>
    <row r="6" spans="1:5" ht="16.5" x14ac:dyDescent="0.25">
      <c r="A6" s="672" t="s">
        <v>806</v>
      </c>
      <c r="B6" s="672"/>
      <c r="C6" s="672"/>
      <c r="D6"/>
      <c r="E6"/>
    </row>
    <row r="7" spans="1:5" ht="15.75" x14ac:dyDescent="0.25">
      <c r="A7" s="48"/>
      <c r="B7" s="48"/>
    </row>
    <row r="8" spans="1:5" ht="15.75" x14ac:dyDescent="0.25">
      <c r="A8" s="11"/>
      <c r="B8" s="11"/>
      <c r="C8" s="49"/>
      <c r="D8" s="49"/>
      <c r="E8" s="49" t="s">
        <v>1</v>
      </c>
    </row>
    <row r="9" spans="1:5" ht="28.5" customHeight="1" x14ac:dyDescent="0.25">
      <c r="A9" s="45" t="s">
        <v>247</v>
      </c>
      <c r="B9" s="45" t="s">
        <v>248</v>
      </c>
      <c r="C9" s="92" t="s">
        <v>468</v>
      </c>
      <c r="D9" s="92" t="s">
        <v>468</v>
      </c>
      <c r="E9" s="92" t="s">
        <v>468</v>
      </c>
    </row>
    <row r="10" spans="1:5" ht="33" x14ac:dyDescent="0.25">
      <c r="A10" s="50" t="s">
        <v>249</v>
      </c>
      <c r="B10" s="51" t="s">
        <v>250</v>
      </c>
      <c r="C10" s="175">
        <f>C11-C13</f>
        <v>15848.446440000087</v>
      </c>
      <c r="D10" s="175">
        <f t="shared" ref="D10:E10" si="0">D11-D13</f>
        <v>19867.103250000044</v>
      </c>
      <c r="E10" s="175">
        <f t="shared" si="0"/>
        <v>20861.633749999921</v>
      </c>
    </row>
    <row r="11" spans="1:5" ht="33" customHeight="1" x14ac:dyDescent="0.25">
      <c r="A11" s="52" t="s">
        <v>251</v>
      </c>
      <c r="B11" s="53" t="s">
        <v>252</v>
      </c>
      <c r="C11" s="176">
        <f>C12</f>
        <v>0</v>
      </c>
      <c r="D11" s="176">
        <f t="shared" ref="D11:E11" si="1">D12</f>
        <v>0</v>
      </c>
      <c r="E11" s="176">
        <f t="shared" si="1"/>
        <v>0</v>
      </c>
    </row>
    <row r="12" spans="1:5" ht="31.5" x14ac:dyDescent="0.25">
      <c r="A12" s="54" t="s">
        <v>253</v>
      </c>
      <c r="B12" s="55" t="s">
        <v>254</v>
      </c>
      <c r="C12" s="177"/>
      <c r="D12" s="177"/>
      <c r="E12" s="177"/>
    </row>
    <row r="13" spans="1:5" ht="32.25" customHeight="1" x14ac:dyDescent="0.25">
      <c r="A13" s="52" t="s">
        <v>255</v>
      </c>
      <c r="B13" s="53" t="s">
        <v>256</v>
      </c>
      <c r="C13" s="175">
        <f>C14</f>
        <v>-15848.446440000087</v>
      </c>
      <c r="D13" s="175">
        <f t="shared" ref="D13:E13" si="2">D14</f>
        <v>-19867.103250000044</v>
      </c>
      <c r="E13" s="175">
        <f t="shared" si="2"/>
        <v>-20861.633749999921</v>
      </c>
    </row>
    <row r="14" spans="1:5" ht="32.65" customHeight="1" x14ac:dyDescent="0.25">
      <c r="A14" s="54" t="s">
        <v>257</v>
      </c>
      <c r="B14" s="55" t="s">
        <v>258</v>
      </c>
      <c r="C14" s="177">
        <f>C12+C20</f>
        <v>-15848.446440000087</v>
      </c>
      <c r="D14" s="177">
        <f t="shared" ref="D14:E14" si="3">D12+D20</f>
        <v>-19867.103250000044</v>
      </c>
      <c r="E14" s="177">
        <f t="shared" si="3"/>
        <v>-20861.633749999921</v>
      </c>
    </row>
    <row r="15" spans="1:5" ht="16.5" x14ac:dyDescent="0.25">
      <c r="A15" s="52" t="s">
        <v>244</v>
      </c>
      <c r="B15" s="55"/>
      <c r="C15" s="178">
        <f>C12-C14</f>
        <v>15848.446440000087</v>
      </c>
      <c r="D15" s="178">
        <f t="shared" ref="D15:E15" si="4">D12-D14</f>
        <v>19867.103250000044</v>
      </c>
      <c r="E15" s="178">
        <f t="shared" si="4"/>
        <v>20861.633749999921</v>
      </c>
    </row>
    <row r="18" spans="2:5" x14ac:dyDescent="0.25">
      <c r="B18" t="s">
        <v>259</v>
      </c>
      <c r="C18">
        <f>'пр.1дох.23-25'!C145</f>
        <v>933941.13137999992</v>
      </c>
      <c r="D18" s="241">
        <f>'пр.1дох.23-25'!D145</f>
        <v>898251.41639999999</v>
      </c>
      <c r="E18" s="241">
        <f>'пр.1дох.23-25'!E145</f>
        <v>915075.38280000002</v>
      </c>
    </row>
    <row r="19" spans="2:5" x14ac:dyDescent="0.25">
      <c r="B19" t="s">
        <v>260</v>
      </c>
      <c r="C19" s="126">
        <f>'Ведом23-25'!I1255</f>
        <v>949789.57782000001</v>
      </c>
      <c r="D19" s="126">
        <f>'Ведом23-25'!J1255</f>
        <v>918118.51965000003</v>
      </c>
      <c r="E19" s="126">
        <f>'Ведом23-25'!K1255</f>
        <v>935937.01654999994</v>
      </c>
    </row>
    <row r="20" spans="2:5" x14ac:dyDescent="0.25">
      <c r="B20" t="s">
        <v>261</v>
      </c>
      <c r="C20" s="15">
        <f>C18-C19</f>
        <v>-15848.446440000087</v>
      </c>
      <c r="D20" s="15">
        <f t="shared" ref="D20:E20" si="5">D18-D19</f>
        <v>-19867.103250000044</v>
      </c>
      <c r="E20" s="15">
        <f t="shared" si="5"/>
        <v>-20861.633749999921</v>
      </c>
    </row>
    <row r="21" spans="2:5" x14ac:dyDescent="0.25">
      <c r="D21" s="241">
        <v>19867.099999999999</v>
      </c>
      <c r="E21" s="241">
        <v>20861.599999999999</v>
      </c>
    </row>
    <row r="22" spans="2:5" x14ac:dyDescent="0.25">
      <c r="D22" s="15">
        <f>D20+D21</f>
        <v>-3.2500000452273525E-3</v>
      </c>
      <c r="E22" s="15">
        <f>E20+E21</f>
        <v>-3.3749999922292773E-2</v>
      </c>
    </row>
    <row r="24" spans="2:5" x14ac:dyDescent="0.25">
      <c r="C24" s="15"/>
      <c r="D24" s="15"/>
      <c r="E24" s="15"/>
    </row>
  </sheetData>
  <mergeCells count="2">
    <mergeCell ref="A5:C5"/>
    <mergeCell ref="A6:C6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9" sqref="D19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1"/>
      <c r="B1" s="112"/>
      <c r="D1" s="108" t="s">
        <v>511</v>
      </c>
    </row>
    <row r="2" spans="1:4" ht="15.75" x14ac:dyDescent="0.25">
      <c r="A2" s="11"/>
      <c r="B2" s="11"/>
      <c r="D2" s="108" t="s">
        <v>0</v>
      </c>
    </row>
    <row r="3" spans="1:4" ht="15.75" x14ac:dyDescent="0.25">
      <c r="A3" s="11"/>
      <c r="B3" s="11"/>
      <c r="C3" s="112"/>
    </row>
    <row r="4" spans="1:4" ht="16.5" x14ac:dyDescent="0.25">
      <c r="A4" s="672" t="s">
        <v>246</v>
      </c>
      <c r="B4" s="672"/>
      <c r="C4" s="672"/>
      <c r="D4" s="672"/>
    </row>
    <row r="5" spans="1:4" ht="16.5" x14ac:dyDescent="0.25">
      <c r="A5" s="672" t="s">
        <v>831</v>
      </c>
      <c r="B5" s="672"/>
      <c r="C5" s="672"/>
      <c r="D5" s="672"/>
    </row>
    <row r="6" spans="1:4" ht="15.75" x14ac:dyDescent="0.25">
      <c r="A6" s="48"/>
      <c r="B6" s="48"/>
      <c r="C6" s="112"/>
    </row>
    <row r="7" spans="1:4" ht="15.75" x14ac:dyDescent="0.25">
      <c r="A7" s="11"/>
      <c r="B7" s="11"/>
      <c r="D7" s="49" t="s">
        <v>1</v>
      </c>
    </row>
    <row r="8" spans="1:4" ht="30" x14ac:dyDescent="0.25">
      <c r="A8" s="45" t="s">
        <v>247</v>
      </c>
      <c r="B8" s="45" t="s">
        <v>248</v>
      </c>
      <c r="C8" s="92" t="s">
        <v>633</v>
      </c>
      <c r="D8" s="92" t="s">
        <v>830</v>
      </c>
    </row>
    <row r="9" spans="1:4" ht="44.45" customHeight="1" x14ac:dyDescent="0.25">
      <c r="A9" s="50" t="s">
        <v>249</v>
      </c>
      <c r="B9" s="51" t="s">
        <v>250</v>
      </c>
      <c r="C9" s="127" t="e">
        <f>C10-C12</f>
        <v>#REF!</v>
      </c>
      <c r="D9" s="127" t="e">
        <f>D10-D12</f>
        <v>#REF!</v>
      </c>
    </row>
    <row r="10" spans="1:4" ht="33.75" customHeight="1" x14ac:dyDescent="0.25">
      <c r="A10" s="52" t="s">
        <v>251</v>
      </c>
      <c r="B10" s="53" t="s">
        <v>252</v>
      </c>
      <c r="C10" s="158" t="e">
        <f>C11</f>
        <v>#REF!</v>
      </c>
      <c r="D10" s="127" t="e">
        <f>D11</f>
        <v>#REF!</v>
      </c>
    </row>
    <row r="11" spans="1:4" ht="36.75" customHeight="1" x14ac:dyDescent="0.25">
      <c r="A11" s="54" t="s">
        <v>253</v>
      </c>
      <c r="B11" s="55" t="s">
        <v>254</v>
      </c>
      <c r="C11" s="148" t="e">
        <f>C19*(-1)</f>
        <v>#REF!</v>
      </c>
      <c r="D11" s="128" t="e">
        <f>D19*(-1)</f>
        <v>#REF!</v>
      </c>
    </row>
    <row r="12" spans="1:4" ht="33" customHeight="1" x14ac:dyDescent="0.25">
      <c r="A12" s="52" t="s">
        <v>255</v>
      </c>
      <c r="B12" s="53" t="s">
        <v>256</v>
      </c>
      <c r="C12" s="127" t="e">
        <f>C13</f>
        <v>#REF!</v>
      </c>
      <c r="D12" s="127" t="e">
        <f t="shared" ref="D12:D13" si="0">C12</f>
        <v>#REF!</v>
      </c>
    </row>
    <row r="13" spans="1:4" ht="30.75" customHeight="1" x14ac:dyDescent="0.25">
      <c r="A13" s="54" t="s">
        <v>257</v>
      </c>
      <c r="B13" s="55" t="s">
        <v>258</v>
      </c>
      <c r="C13" s="148" t="e">
        <f>C11+C19</f>
        <v>#REF!</v>
      </c>
      <c r="D13" s="128" t="e">
        <f t="shared" si="0"/>
        <v>#REF!</v>
      </c>
    </row>
    <row r="14" spans="1:4" ht="16.5" x14ac:dyDescent="0.25">
      <c r="A14" s="52" t="s">
        <v>244</v>
      </c>
      <c r="B14" s="55"/>
      <c r="C14" s="149" t="e">
        <f>C11-C13</f>
        <v>#REF!</v>
      </c>
      <c r="D14" s="149" t="e">
        <f>D11-D13</f>
        <v>#REF!</v>
      </c>
    </row>
    <row r="15" spans="1:4" x14ac:dyDescent="0.25">
      <c r="A15" s="112"/>
      <c r="B15" s="112"/>
      <c r="C15" s="112"/>
    </row>
    <row r="16" spans="1:4" x14ac:dyDescent="0.25">
      <c r="A16" s="112"/>
      <c r="B16" s="112"/>
      <c r="C16" s="112"/>
    </row>
    <row r="17" spans="1:4" x14ac:dyDescent="0.25">
      <c r="A17" s="112"/>
      <c r="B17" s="112" t="s">
        <v>259</v>
      </c>
      <c r="C17" s="157" t="e">
        <f>#REF!</f>
        <v>#REF!</v>
      </c>
      <c r="D17" s="157" t="e">
        <f>#REF!</f>
        <v>#REF!</v>
      </c>
    </row>
    <row r="18" spans="1:4" x14ac:dyDescent="0.25">
      <c r="A18" s="112"/>
      <c r="B18" s="112" t="s">
        <v>260</v>
      </c>
      <c r="C18" s="157" t="e">
        <f>#REF!</f>
        <v>#REF!</v>
      </c>
      <c r="D18" s="157" t="e">
        <f>#REF!</f>
        <v>#REF!</v>
      </c>
    </row>
    <row r="19" spans="1:4" x14ac:dyDescent="0.25">
      <c r="A19" s="112"/>
      <c r="B19" s="112" t="s">
        <v>261</v>
      </c>
      <c r="C19" s="157" t="e">
        <f t="shared" ref="C19:D19" si="1">C17-C18</f>
        <v>#REF!</v>
      </c>
      <c r="D19" s="157" t="e">
        <f t="shared" si="1"/>
        <v>#REF!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view="pageBreakPreview" topLeftCell="A13" zoomScale="70" zoomScaleNormal="75" zoomScaleSheetLayoutView="70" workbookViewId="0">
      <pane xSplit="4" topLeftCell="E1" activePane="topRight" state="frozen"/>
      <selection pane="topRight" activeCell="J18" sqref="J18"/>
    </sheetView>
  </sheetViews>
  <sheetFormatPr defaultRowHeight="15" x14ac:dyDescent="0.25"/>
  <cols>
    <col min="1" max="1" width="8.85546875" style="241"/>
    <col min="2" max="2" width="6.7109375" style="68" bestFit="1" customWidth="1"/>
    <col min="3" max="3" width="19" style="363" customWidth="1"/>
    <col min="4" max="4" width="45" style="230" customWidth="1"/>
    <col min="5" max="5" width="16.28515625" style="374" customWidth="1"/>
    <col min="6" max="6" width="21.85546875" style="235" customWidth="1"/>
    <col min="7" max="7" width="16.140625" style="235" customWidth="1"/>
    <col min="8" max="8" width="22.140625" style="235" customWidth="1"/>
    <col min="9" max="9" width="11.85546875" style="230" customWidth="1"/>
    <col min="10" max="10" width="17.7109375" style="235" customWidth="1"/>
    <col min="11" max="11" width="15.5703125" style="302" customWidth="1"/>
    <col min="12" max="12" width="16.140625" style="302" customWidth="1"/>
    <col min="13" max="13" width="14" style="302" customWidth="1"/>
    <col min="14" max="14" width="13.28515625" style="302" customWidth="1"/>
    <col min="15" max="15" width="12" style="229" customWidth="1"/>
    <col min="16" max="16" width="14" style="229" customWidth="1"/>
    <col min="17" max="17" width="16.7109375" style="302" customWidth="1"/>
    <col min="18" max="18" width="16.5703125" style="302" customWidth="1"/>
    <col min="19" max="19" width="16.42578125" style="302" customWidth="1"/>
    <col min="20" max="20" width="12.7109375" style="126" customWidth="1"/>
    <col min="21" max="21" width="9" style="126" bestFit="1" customWidth="1"/>
    <col min="22" max="22" width="16.42578125" style="126" customWidth="1"/>
  </cols>
  <sheetData>
    <row r="1" spans="1:22" s="233" customFormat="1" ht="15.75" x14ac:dyDescent="0.25">
      <c r="B1" s="232"/>
      <c r="C1" s="363"/>
      <c r="D1" s="230"/>
      <c r="E1" s="374"/>
      <c r="F1" s="235"/>
      <c r="G1" s="235"/>
      <c r="H1" s="235"/>
      <c r="I1" s="230"/>
      <c r="J1" s="234"/>
      <c r="K1" s="234"/>
      <c r="L1" s="234"/>
      <c r="M1" s="234"/>
      <c r="N1" s="234"/>
      <c r="O1" s="231"/>
      <c r="P1" s="231"/>
      <c r="Q1" s="234"/>
      <c r="R1" s="234"/>
      <c r="S1" s="234"/>
      <c r="T1" s="301"/>
      <c r="U1" s="301"/>
      <c r="V1" s="301"/>
    </row>
    <row r="2" spans="1:22" ht="42" customHeight="1" x14ac:dyDescent="0.25">
      <c r="A2" s="373"/>
      <c r="B2" s="674" t="s">
        <v>784</v>
      </c>
      <c r="C2" s="680" t="s">
        <v>81</v>
      </c>
      <c r="D2" s="678"/>
      <c r="E2" s="675">
        <v>2023</v>
      </c>
      <c r="F2" s="676"/>
      <c r="G2" s="676"/>
      <c r="H2" s="676"/>
      <c r="I2" s="676"/>
      <c r="J2" s="677"/>
      <c r="K2" s="678">
        <v>2024</v>
      </c>
      <c r="L2" s="678"/>
      <c r="M2" s="678"/>
      <c r="N2" s="678"/>
      <c r="O2" s="678"/>
      <c r="P2" s="678"/>
      <c r="Q2" s="679">
        <v>2025</v>
      </c>
      <c r="R2" s="679"/>
      <c r="S2" s="679"/>
      <c r="T2" s="679"/>
      <c r="U2" s="679"/>
      <c r="V2" s="679"/>
    </row>
    <row r="3" spans="1:22" s="202" customFormat="1" ht="28.15" customHeight="1" x14ac:dyDescent="0.25">
      <c r="A3" s="373"/>
      <c r="B3" s="674"/>
      <c r="C3" s="680"/>
      <c r="D3" s="678"/>
      <c r="E3" s="375" t="s">
        <v>782</v>
      </c>
      <c r="F3" s="271" t="s">
        <v>783</v>
      </c>
      <c r="G3" s="320" t="s">
        <v>785</v>
      </c>
      <c r="H3" s="271" t="s">
        <v>237</v>
      </c>
      <c r="I3" s="253" t="s">
        <v>787</v>
      </c>
      <c r="J3" s="254" t="s">
        <v>786</v>
      </c>
      <c r="K3" s="271" t="s">
        <v>782</v>
      </c>
      <c r="L3" s="271" t="s">
        <v>783</v>
      </c>
      <c r="M3" s="271" t="s">
        <v>785</v>
      </c>
      <c r="N3" s="271" t="s">
        <v>237</v>
      </c>
      <c r="O3" s="255" t="s">
        <v>787</v>
      </c>
      <c r="P3" s="252" t="s">
        <v>786</v>
      </c>
      <c r="Q3" s="271" t="s">
        <v>782</v>
      </c>
      <c r="R3" s="271" t="s">
        <v>783</v>
      </c>
      <c r="S3" s="271" t="s">
        <v>785</v>
      </c>
      <c r="T3" s="271" t="s">
        <v>237</v>
      </c>
      <c r="U3" s="252" t="s">
        <v>787</v>
      </c>
      <c r="V3" s="252" t="s">
        <v>786</v>
      </c>
    </row>
    <row r="4" spans="1:22" s="241" customFormat="1" ht="28.15" customHeight="1" x14ac:dyDescent="0.25">
      <c r="A4" s="373"/>
      <c r="B4" s="362"/>
      <c r="C4" s="370"/>
      <c r="D4" s="371"/>
      <c r="E4" s="376"/>
      <c r="F4" s="372"/>
      <c r="G4" s="372"/>
      <c r="H4" s="372"/>
      <c r="I4" s="253"/>
      <c r="J4" s="254"/>
      <c r="K4" s="372"/>
      <c r="L4" s="372"/>
      <c r="M4" s="372"/>
      <c r="N4" s="372"/>
      <c r="O4" s="255"/>
      <c r="P4" s="252"/>
      <c r="Q4" s="372"/>
      <c r="R4" s="372"/>
      <c r="S4" s="372"/>
      <c r="T4" s="372"/>
      <c r="U4" s="252"/>
      <c r="V4" s="252"/>
    </row>
    <row r="5" spans="1:22" ht="78.75" x14ac:dyDescent="0.25">
      <c r="A5" s="673" t="s">
        <v>897</v>
      </c>
      <c r="B5" s="292" t="s">
        <v>671</v>
      </c>
      <c r="C5" s="364" t="s">
        <v>692</v>
      </c>
      <c r="D5" s="303" t="s">
        <v>781</v>
      </c>
      <c r="E5" s="377">
        <f>F5+G5+H5</f>
        <v>2709800</v>
      </c>
      <c r="F5" s="295">
        <v>50448.26</v>
      </c>
      <c r="G5" s="295">
        <v>2469551.7400000002</v>
      </c>
      <c r="H5" s="295">
        <v>189800</v>
      </c>
      <c r="I5" s="251">
        <v>7</v>
      </c>
      <c r="J5" s="252">
        <f>(F5+G5)*100/93</f>
        <v>2709677.4193548388</v>
      </c>
      <c r="K5" s="295">
        <f>L5+M5+N5</f>
        <v>0</v>
      </c>
      <c r="L5" s="295"/>
      <c r="M5" s="295"/>
      <c r="N5" s="295">
        <f>P5-L5-M5</f>
        <v>0</v>
      </c>
      <c r="O5" s="251">
        <v>7</v>
      </c>
      <c r="P5" s="252">
        <f t="shared" ref="P5:P7" si="0">(L5+M5)*100/93</f>
        <v>0</v>
      </c>
      <c r="Q5" s="295">
        <f>R5+S5+T5</f>
        <v>0</v>
      </c>
      <c r="R5" s="295"/>
      <c r="S5" s="295"/>
      <c r="T5" s="295">
        <f>V5-R5-S5</f>
        <v>0</v>
      </c>
      <c r="U5" s="251">
        <v>7</v>
      </c>
      <c r="V5" s="252">
        <f t="shared" ref="V5" si="1">(R5+S5)*100/93</f>
        <v>0</v>
      </c>
    </row>
    <row r="6" spans="1:22" s="236" customFormat="1" ht="31.5" x14ac:dyDescent="0.25">
      <c r="A6" s="673"/>
      <c r="B6" s="292" t="s">
        <v>631</v>
      </c>
      <c r="C6" s="293" t="s">
        <v>823</v>
      </c>
      <c r="D6" s="306" t="s">
        <v>568</v>
      </c>
      <c r="E6" s="377">
        <f t="shared" ref="E6" si="2">F6+G6+H6</f>
        <v>120860.21505376344</v>
      </c>
      <c r="F6" s="296">
        <v>12400</v>
      </c>
      <c r="G6" s="296">
        <v>100000</v>
      </c>
      <c r="H6" s="296">
        <f>J6-F6-G6</f>
        <v>8460.2150537634443</v>
      </c>
      <c r="I6" s="251">
        <v>7</v>
      </c>
      <c r="J6" s="252">
        <f>(F6+G6)*100/93</f>
        <v>120860.21505376344</v>
      </c>
      <c r="K6" s="295">
        <f>L6+M6+N6</f>
        <v>0</v>
      </c>
      <c r="L6" s="296"/>
      <c r="M6" s="296"/>
      <c r="N6" s="296">
        <f t="shared" ref="N6:N7" si="3">P6-L6-M6</f>
        <v>0</v>
      </c>
      <c r="O6" s="251">
        <v>7</v>
      </c>
      <c r="P6" s="252">
        <f t="shared" si="0"/>
        <v>0</v>
      </c>
      <c r="Q6" s="295">
        <f t="shared" ref="Q6:Q7" si="4">R6+S6+T6</f>
        <v>0</v>
      </c>
      <c r="R6" s="296"/>
      <c r="S6" s="296"/>
      <c r="T6" s="296">
        <f t="shared" ref="T6:T7" si="5">V6-R6-S6</f>
        <v>0</v>
      </c>
      <c r="U6" s="251">
        <v>7</v>
      </c>
      <c r="V6" s="252">
        <f t="shared" ref="V6:V7" si="6">(R6+S6)*100/93</f>
        <v>0</v>
      </c>
    </row>
    <row r="7" spans="1:22" s="236" customFormat="1" ht="31.5" hidden="1" x14ac:dyDescent="0.25">
      <c r="A7" s="673"/>
      <c r="B7" s="292" t="s">
        <v>631</v>
      </c>
      <c r="C7" s="293" t="s">
        <v>799</v>
      </c>
      <c r="D7" s="307" t="s">
        <v>798</v>
      </c>
      <c r="E7" s="377">
        <f t="shared" ref="E7" si="7">F7+G7+H7</f>
        <v>0</v>
      </c>
      <c r="F7" s="296"/>
      <c r="G7" s="296"/>
      <c r="H7" s="296">
        <f>J7-F7-G7</f>
        <v>0</v>
      </c>
      <c r="I7" s="251">
        <v>7</v>
      </c>
      <c r="J7" s="252">
        <f>(F7+G7)*100/93</f>
        <v>0</v>
      </c>
      <c r="K7" s="295">
        <f t="shared" ref="K7" si="8">L7+M7+N7</f>
        <v>0</v>
      </c>
      <c r="L7" s="296"/>
      <c r="M7" s="296"/>
      <c r="N7" s="296">
        <f t="shared" si="3"/>
        <v>0</v>
      </c>
      <c r="O7" s="251">
        <v>7</v>
      </c>
      <c r="P7" s="252">
        <f t="shared" si="0"/>
        <v>0</v>
      </c>
      <c r="Q7" s="295">
        <f t="shared" si="4"/>
        <v>0</v>
      </c>
      <c r="R7" s="296"/>
      <c r="S7" s="296"/>
      <c r="T7" s="296">
        <f t="shared" si="5"/>
        <v>0</v>
      </c>
      <c r="U7" s="251">
        <v>7</v>
      </c>
      <c r="V7" s="252">
        <f t="shared" si="6"/>
        <v>0</v>
      </c>
    </row>
    <row r="8" spans="1:22" s="241" customFormat="1" ht="15.75" x14ac:dyDescent="0.25">
      <c r="A8" s="373"/>
      <c r="B8" s="245"/>
      <c r="C8" s="365"/>
      <c r="D8" s="246"/>
      <c r="E8" s="378"/>
      <c r="F8" s="272"/>
      <c r="G8" s="272"/>
      <c r="H8" s="272"/>
      <c r="I8" s="251"/>
      <c r="J8" s="252"/>
      <c r="K8" s="272"/>
      <c r="L8" s="272"/>
      <c r="M8" s="272"/>
      <c r="N8" s="272"/>
      <c r="O8" s="251"/>
      <c r="P8" s="252"/>
      <c r="Q8" s="272"/>
      <c r="R8" s="272"/>
      <c r="S8" s="272"/>
      <c r="T8" s="272"/>
      <c r="U8" s="252"/>
      <c r="V8" s="252"/>
    </row>
    <row r="9" spans="1:22" ht="75" x14ac:dyDescent="0.25">
      <c r="A9" s="373" t="s">
        <v>903</v>
      </c>
      <c r="B9" s="292" t="s">
        <v>632</v>
      </c>
      <c r="C9" s="293" t="s">
        <v>368</v>
      </c>
      <c r="D9" s="294" t="s">
        <v>310</v>
      </c>
      <c r="E9" s="377">
        <f t="shared" ref="E9:E33" si="9">F9+G9+H9</f>
        <v>314000</v>
      </c>
      <c r="F9" s="296">
        <v>132848.5</v>
      </c>
      <c r="G9" s="296">
        <v>149751.5</v>
      </c>
      <c r="H9" s="351">
        <v>31400</v>
      </c>
      <c r="I9" s="251" t="s">
        <v>904</v>
      </c>
      <c r="J9" s="252"/>
      <c r="K9" s="295">
        <f t="shared" ref="K9:K33" si="10">L9+M9+N9</f>
        <v>314000</v>
      </c>
      <c r="L9" s="296">
        <v>31130.5</v>
      </c>
      <c r="M9" s="296">
        <v>251469.5</v>
      </c>
      <c r="N9" s="351">
        <v>31400</v>
      </c>
      <c r="O9" s="251" t="s">
        <v>904</v>
      </c>
      <c r="P9" s="252"/>
      <c r="Q9" s="295">
        <f t="shared" ref="Q9:Q33" si="11">R9+S9+T9</f>
        <v>314000</v>
      </c>
      <c r="R9" s="296">
        <v>31130.5</v>
      </c>
      <c r="S9" s="296">
        <v>251469.5</v>
      </c>
      <c r="T9" s="296">
        <v>31400</v>
      </c>
      <c r="U9" s="251" t="s">
        <v>904</v>
      </c>
      <c r="V9" s="252"/>
    </row>
    <row r="10" spans="1:22" s="236" customFormat="1" ht="47.25" hidden="1" x14ac:dyDescent="0.25">
      <c r="A10" s="373"/>
      <c r="B10" s="292" t="s">
        <v>630</v>
      </c>
      <c r="C10" s="366" t="s">
        <v>797</v>
      </c>
      <c r="D10" s="298" t="s">
        <v>852</v>
      </c>
      <c r="E10" s="377">
        <f t="shared" si="9"/>
        <v>0</v>
      </c>
      <c r="F10" s="296"/>
      <c r="G10" s="296"/>
      <c r="H10" s="296">
        <f t="shared" ref="H10:H33" si="12">J10-F10-G10</f>
        <v>0</v>
      </c>
      <c r="I10" s="251">
        <v>7</v>
      </c>
      <c r="J10" s="252">
        <f t="shared" ref="J10:J33" si="13">(F10+G10)*100/93</f>
        <v>0</v>
      </c>
      <c r="K10" s="295">
        <f t="shared" si="10"/>
        <v>0</v>
      </c>
      <c r="L10" s="296"/>
      <c r="M10" s="296"/>
      <c r="N10" s="296">
        <f t="shared" ref="N10:N30" si="14">P10-L10-M10</f>
        <v>0</v>
      </c>
      <c r="O10" s="251">
        <v>7</v>
      </c>
      <c r="P10" s="252">
        <f t="shared" ref="P10:P33" si="15">(L10+M10)*100/93</f>
        <v>0</v>
      </c>
      <c r="Q10" s="295">
        <f t="shared" si="11"/>
        <v>0</v>
      </c>
      <c r="R10" s="296"/>
      <c r="S10" s="296"/>
      <c r="T10" s="296">
        <f t="shared" ref="T10:T33" si="16">V10-R10-S10</f>
        <v>0</v>
      </c>
      <c r="U10" s="251">
        <v>7</v>
      </c>
      <c r="V10" s="252">
        <f t="shared" ref="V10:V33" si="17">(R10+S10)*100/93</f>
        <v>0</v>
      </c>
    </row>
    <row r="11" spans="1:22" s="241" customFormat="1" ht="47.25" hidden="1" x14ac:dyDescent="0.25">
      <c r="A11" s="373"/>
      <c r="B11" s="292" t="s">
        <v>630</v>
      </c>
      <c r="C11" s="366" t="s">
        <v>797</v>
      </c>
      <c r="D11" s="298" t="s">
        <v>853</v>
      </c>
      <c r="E11" s="377">
        <f t="shared" si="9"/>
        <v>0</v>
      </c>
      <c r="F11" s="296"/>
      <c r="G11" s="296"/>
      <c r="H11" s="296">
        <f t="shared" si="12"/>
        <v>0</v>
      </c>
      <c r="I11" s="251">
        <v>7</v>
      </c>
      <c r="J11" s="252">
        <f t="shared" si="13"/>
        <v>0</v>
      </c>
      <c r="K11" s="295"/>
      <c r="L11" s="296"/>
      <c r="M11" s="296"/>
      <c r="N11" s="296"/>
      <c r="O11" s="251">
        <v>7</v>
      </c>
      <c r="P11" s="252">
        <f t="shared" si="15"/>
        <v>0</v>
      </c>
      <c r="Q11" s="295">
        <f t="shared" si="11"/>
        <v>0</v>
      </c>
      <c r="R11" s="296"/>
      <c r="S11" s="296"/>
      <c r="T11" s="296">
        <f t="shared" si="16"/>
        <v>0</v>
      </c>
      <c r="U11" s="251">
        <v>7</v>
      </c>
      <c r="V11" s="252">
        <f t="shared" si="17"/>
        <v>0</v>
      </c>
    </row>
    <row r="12" spans="1:22" s="236" customFormat="1" ht="47.25" hidden="1" x14ac:dyDescent="0.25">
      <c r="A12" s="373"/>
      <c r="B12" s="292" t="s">
        <v>630</v>
      </c>
      <c r="C12" s="299" t="s">
        <v>747</v>
      </c>
      <c r="D12" s="298" t="s">
        <v>729</v>
      </c>
      <c r="E12" s="377">
        <f t="shared" ref="E12:E17" si="18">F12+G12+H12</f>
        <v>0</v>
      </c>
      <c r="F12" s="296"/>
      <c r="G12" s="296"/>
      <c r="H12" s="296">
        <f t="shared" ref="H12:H17" si="19">J12-F12-G12</f>
        <v>0</v>
      </c>
      <c r="I12" s="251">
        <v>7</v>
      </c>
      <c r="J12" s="252">
        <f t="shared" ref="J12:J15" si="20">(F12+G12)*100/93</f>
        <v>0</v>
      </c>
      <c r="K12" s="295">
        <f>L12+M12+N12</f>
        <v>0</v>
      </c>
      <c r="L12" s="296"/>
      <c r="M12" s="296"/>
      <c r="N12" s="296">
        <f t="shared" ref="N12:N17" si="21">P12-L12-M12</f>
        <v>0</v>
      </c>
      <c r="O12" s="251">
        <v>7</v>
      </c>
      <c r="P12" s="252">
        <f t="shared" ref="P12:P17" si="22">(L12+M12)*100/93</f>
        <v>0</v>
      </c>
      <c r="Q12" s="295">
        <f t="shared" ref="Q12:Q17" si="23">R12+S12+T12</f>
        <v>0</v>
      </c>
      <c r="R12" s="296"/>
      <c r="S12" s="296"/>
      <c r="T12" s="296">
        <f t="shared" ref="T12:T17" si="24">V12-R12-S12</f>
        <v>0</v>
      </c>
      <c r="U12" s="251">
        <v>7</v>
      </c>
      <c r="V12" s="252">
        <f t="shared" ref="V12:V17" si="25">(R12+S12)*100/93</f>
        <v>0</v>
      </c>
    </row>
    <row r="13" spans="1:22" ht="63" x14ac:dyDescent="0.25">
      <c r="A13" s="373" t="s">
        <v>903</v>
      </c>
      <c r="B13" s="292" t="s">
        <v>630</v>
      </c>
      <c r="C13" s="299" t="s">
        <v>571</v>
      </c>
      <c r="D13" s="300" t="s">
        <v>794</v>
      </c>
      <c r="E13" s="377">
        <f t="shared" si="18"/>
        <v>265913.97849462368</v>
      </c>
      <c r="F13" s="296">
        <v>247300</v>
      </c>
      <c r="G13" s="296"/>
      <c r="H13" s="296">
        <f t="shared" si="19"/>
        <v>18613.978494623676</v>
      </c>
      <c r="I13" s="251">
        <v>7</v>
      </c>
      <c r="J13" s="252">
        <f t="shared" si="20"/>
        <v>265913.97849462368</v>
      </c>
      <c r="K13" s="295">
        <f>L13+M13+N13</f>
        <v>265913.97849462368</v>
      </c>
      <c r="L13" s="296">
        <v>247300</v>
      </c>
      <c r="M13" s="296"/>
      <c r="N13" s="296">
        <f t="shared" si="21"/>
        <v>18613.978494623676</v>
      </c>
      <c r="O13" s="251">
        <v>7</v>
      </c>
      <c r="P13" s="252">
        <f t="shared" si="22"/>
        <v>265913.97849462368</v>
      </c>
      <c r="Q13" s="295">
        <f t="shared" si="23"/>
        <v>265913.97849462368</v>
      </c>
      <c r="R13" s="296">
        <v>247300</v>
      </c>
      <c r="S13" s="296"/>
      <c r="T13" s="296">
        <f t="shared" si="24"/>
        <v>18613.978494623676</v>
      </c>
      <c r="U13" s="251">
        <v>7</v>
      </c>
      <c r="V13" s="252">
        <f t="shared" si="25"/>
        <v>265913.97849462368</v>
      </c>
    </row>
    <row r="14" spans="1:22" s="241" customFormat="1" ht="31.5" hidden="1" x14ac:dyDescent="0.25">
      <c r="A14" s="373"/>
      <c r="B14" s="339" t="s">
        <v>871</v>
      </c>
      <c r="C14" s="293" t="s">
        <v>462</v>
      </c>
      <c r="D14" s="305" t="s">
        <v>704</v>
      </c>
      <c r="E14" s="377">
        <f t="shared" si="18"/>
        <v>0</v>
      </c>
      <c r="F14" s="296"/>
      <c r="G14" s="296"/>
      <c r="H14" s="296">
        <f t="shared" si="19"/>
        <v>0</v>
      </c>
      <c r="I14" s="251">
        <v>7</v>
      </c>
      <c r="J14" s="252">
        <f t="shared" si="20"/>
        <v>0</v>
      </c>
      <c r="K14" s="295"/>
      <c r="L14" s="296"/>
      <c r="M14" s="296"/>
      <c r="N14" s="296">
        <f t="shared" si="21"/>
        <v>0</v>
      </c>
      <c r="O14" s="251">
        <v>7</v>
      </c>
      <c r="P14" s="252">
        <f t="shared" si="22"/>
        <v>0</v>
      </c>
      <c r="Q14" s="295">
        <f t="shared" si="23"/>
        <v>0</v>
      </c>
      <c r="R14" s="296"/>
      <c r="S14" s="296"/>
      <c r="T14" s="296">
        <f t="shared" si="24"/>
        <v>0</v>
      </c>
      <c r="U14" s="251">
        <v>7</v>
      </c>
      <c r="V14" s="252">
        <f t="shared" si="25"/>
        <v>0</v>
      </c>
    </row>
    <row r="15" spans="1:22" ht="31.5" x14ac:dyDescent="0.25">
      <c r="A15" s="373"/>
      <c r="B15" s="292" t="s">
        <v>699</v>
      </c>
      <c r="C15" s="293" t="s">
        <v>361</v>
      </c>
      <c r="D15" s="294" t="s">
        <v>133</v>
      </c>
      <c r="E15" s="377">
        <f t="shared" si="18"/>
        <v>255053.7634408602</v>
      </c>
      <c r="F15" s="296">
        <v>237200</v>
      </c>
      <c r="G15" s="296"/>
      <c r="H15" s="381">
        <f t="shared" si="19"/>
        <v>17853.763440860203</v>
      </c>
      <c r="I15" s="251">
        <v>7</v>
      </c>
      <c r="J15" s="252">
        <f t="shared" si="20"/>
        <v>255053.7634408602</v>
      </c>
      <c r="K15" s="295">
        <f>L15+M15+N15</f>
        <v>255053.7634408602</v>
      </c>
      <c r="L15" s="351">
        <v>237200</v>
      </c>
      <c r="M15" s="296"/>
      <c r="N15" s="381">
        <f t="shared" si="21"/>
        <v>17853.763440860203</v>
      </c>
      <c r="O15" s="251">
        <v>7</v>
      </c>
      <c r="P15" s="252">
        <f t="shared" si="22"/>
        <v>255053.7634408602</v>
      </c>
      <c r="Q15" s="295">
        <f t="shared" si="23"/>
        <v>255053.7634408602</v>
      </c>
      <c r="R15" s="296">
        <v>237200</v>
      </c>
      <c r="S15" s="296"/>
      <c r="T15" s="381">
        <f t="shared" si="24"/>
        <v>17853.763440860203</v>
      </c>
      <c r="U15" s="251">
        <v>7</v>
      </c>
      <c r="V15" s="252">
        <f t="shared" si="25"/>
        <v>255053.7634408602</v>
      </c>
    </row>
    <row r="16" spans="1:22" ht="126" x14ac:dyDescent="0.25">
      <c r="A16" s="373" t="s">
        <v>903</v>
      </c>
      <c r="B16" s="292" t="s">
        <v>700</v>
      </c>
      <c r="C16" s="293" t="s">
        <v>573</v>
      </c>
      <c r="D16" s="294" t="s">
        <v>184</v>
      </c>
      <c r="E16" s="377">
        <f t="shared" si="18"/>
        <v>215060.00344086019</v>
      </c>
      <c r="F16" s="296">
        <v>200000</v>
      </c>
      <c r="G16" s="296"/>
      <c r="H16" s="296">
        <f t="shared" si="19"/>
        <v>15060.003440860193</v>
      </c>
      <c r="I16" s="251">
        <v>7</v>
      </c>
      <c r="J16" s="252">
        <f>(F16+G16)*100/93+6.24</f>
        <v>215060.00344086019</v>
      </c>
      <c r="K16" s="295">
        <f>L16+M16+N16</f>
        <v>215060.00344086019</v>
      </c>
      <c r="L16" s="296">
        <v>200000</v>
      </c>
      <c r="M16" s="296"/>
      <c r="N16" s="296">
        <f t="shared" si="21"/>
        <v>15060.003440860193</v>
      </c>
      <c r="O16" s="251">
        <v>7</v>
      </c>
      <c r="P16" s="252">
        <f>(L16+M16)*100/93+6.24</f>
        <v>215060.00344086019</v>
      </c>
      <c r="Q16" s="295">
        <f t="shared" si="23"/>
        <v>215060.00344086019</v>
      </c>
      <c r="R16" s="296">
        <v>200000</v>
      </c>
      <c r="S16" s="296"/>
      <c r="T16" s="296">
        <f t="shared" si="24"/>
        <v>15060.003440860193</v>
      </c>
      <c r="U16" s="251">
        <v>7</v>
      </c>
      <c r="V16" s="252">
        <f>(R16+S16)*100/93+6.24</f>
        <v>215060.00344086019</v>
      </c>
    </row>
    <row r="17" spans="1:22" ht="58.15" customHeight="1" x14ac:dyDescent="0.25">
      <c r="A17" s="373"/>
      <c r="B17" s="292" t="s">
        <v>730</v>
      </c>
      <c r="C17" s="293" t="s">
        <v>721</v>
      </c>
      <c r="D17" s="294" t="s">
        <v>720</v>
      </c>
      <c r="E17" s="377">
        <f t="shared" si="18"/>
        <v>7419829.9996774197</v>
      </c>
      <c r="F17" s="296">
        <v>6900436.9800000004</v>
      </c>
      <c r="G17" s="296"/>
      <c r="H17" s="296">
        <f t="shared" si="19"/>
        <v>519393.01967741922</v>
      </c>
      <c r="I17" s="251">
        <v>7</v>
      </c>
      <c r="J17" s="252">
        <f>(F17+G17)*100/93+5.29</f>
        <v>7419829.9996774197</v>
      </c>
      <c r="K17" s="295">
        <f>L17+M17+N17</f>
        <v>0</v>
      </c>
      <c r="L17" s="296"/>
      <c r="M17" s="296"/>
      <c r="N17" s="296">
        <f t="shared" si="21"/>
        <v>0</v>
      </c>
      <c r="O17" s="251">
        <v>7</v>
      </c>
      <c r="P17" s="252">
        <f t="shared" si="22"/>
        <v>0</v>
      </c>
      <c r="Q17" s="295">
        <f t="shared" si="23"/>
        <v>0</v>
      </c>
      <c r="R17" s="296"/>
      <c r="S17" s="296"/>
      <c r="T17" s="296">
        <f t="shared" si="24"/>
        <v>0</v>
      </c>
      <c r="U17" s="251">
        <v>7</v>
      </c>
      <c r="V17" s="252">
        <f t="shared" si="25"/>
        <v>0</v>
      </c>
    </row>
    <row r="18" spans="1:22" s="241" customFormat="1" ht="58.15" customHeight="1" x14ac:dyDescent="0.25">
      <c r="A18" s="373"/>
      <c r="B18" s="292" t="s">
        <v>899</v>
      </c>
      <c r="C18" s="293" t="s">
        <v>867</v>
      </c>
      <c r="D18" s="294" t="s">
        <v>869</v>
      </c>
      <c r="E18" s="377">
        <f>F18</f>
        <v>22222222</v>
      </c>
      <c r="F18" s="296">
        <v>22222222</v>
      </c>
      <c r="G18" s="296"/>
      <c r="H18" s="296"/>
      <c r="I18" s="251" t="s">
        <v>902</v>
      </c>
      <c r="J18" s="252"/>
      <c r="K18" s="295"/>
      <c r="L18" s="296"/>
      <c r="M18" s="296"/>
      <c r="N18" s="296"/>
      <c r="O18" s="251"/>
      <c r="P18" s="252"/>
      <c r="Q18" s="295"/>
      <c r="R18" s="296"/>
      <c r="S18" s="296"/>
      <c r="T18" s="296"/>
      <c r="U18" s="251"/>
      <c r="V18" s="252"/>
    </row>
    <row r="19" spans="1:22" s="236" customFormat="1" ht="31.5" hidden="1" x14ac:dyDescent="0.25">
      <c r="A19" s="373"/>
      <c r="B19" s="292" t="s">
        <v>678</v>
      </c>
      <c r="C19" s="293" t="s">
        <v>763</v>
      </c>
      <c r="D19" s="300" t="s">
        <v>795</v>
      </c>
      <c r="E19" s="377">
        <f t="shared" ref="E19:E26" si="26">F19+G19+H19</f>
        <v>0</v>
      </c>
      <c r="F19" s="296"/>
      <c r="G19" s="296"/>
      <c r="H19" s="296">
        <f t="shared" ref="H19:H26" si="27">J19-F19-G19</f>
        <v>0</v>
      </c>
      <c r="I19" s="251">
        <v>7</v>
      </c>
      <c r="J19" s="252">
        <f t="shared" ref="J19:J25" si="28">(F19+G19)*100/93</f>
        <v>0</v>
      </c>
      <c r="K19" s="295">
        <f>L19+M19+N19</f>
        <v>0</v>
      </c>
      <c r="L19" s="296"/>
      <c r="M19" s="296"/>
      <c r="N19" s="296">
        <f t="shared" ref="N19:N29" si="29">P19-L19-M19</f>
        <v>0</v>
      </c>
      <c r="O19" s="251">
        <v>7</v>
      </c>
      <c r="P19" s="252">
        <f t="shared" ref="P19:P25" si="30">(L19+M19)*100/93</f>
        <v>0</v>
      </c>
      <c r="Q19" s="295">
        <f t="shared" ref="Q19:Q26" si="31">R19+S19+T19</f>
        <v>0</v>
      </c>
      <c r="R19" s="296"/>
      <c r="S19" s="296"/>
      <c r="T19" s="296">
        <f t="shared" ref="T19:T26" si="32">V19-R19-S19</f>
        <v>0</v>
      </c>
      <c r="U19" s="251">
        <v>7</v>
      </c>
      <c r="V19" s="252">
        <f t="shared" ref="V19:V25" si="33">(R19+S19)*100/93</f>
        <v>0</v>
      </c>
    </row>
    <row r="20" spans="1:22" s="241" customFormat="1" ht="94.5" hidden="1" x14ac:dyDescent="0.25">
      <c r="A20" s="373"/>
      <c r="B20" s="300" t="s">
        <v>678</v>
      </c>
      <c r="C20" s="293" t="s">
        <v>857</v>
      </c>
      <c r="D20" s="305" t="s">
        <v>849</v>
      </c>
      <c r="E20" s="377">
        <f t="shared" si="26"/>
        <v>0</v>
      </c>
      <c r="F20" s="296"/>
      <c r="G20" s="296"/>
      <c r="H20" s="296">
        <f t="shared" si="27"/>
        <v>0</v>
      </c>
      <c r="I20" s="251">
        <v>7</v>
      </c>
      <c r="J20" s="252">
        <f t="shared" si="28"/>
        <v>0</v>
      </c>
      <c r="K20" s="295"/>
      <c r="L20" s="296"/>
      <c r="M20" s="296"/>
      <c r="N20" s="296">
        <f t="shared" si="29"/>
        <v>0</v>
      </c>
      <c r="O20" s="251">
        <v>7</v>
      </c>
      <c r="P20" s="252">
        <f t="shared" si="30"/>
        <v>0</v>
      </c>
      <c r="Q20" s="295">
        <f t="shared" si="31"/>
        <v>0</v>
      </c>
      <c r="R20" s="296"/>
      <c r="S20" s="296"/>
      <c r="T20" s="296">
        <f t="shared" si="32"/>
        <v>0</v>
      </c>
      <c r="U20" s="251">
        <v>7</v>
      </c>
      <c r="V20" s="252">
        <f t="shared" si="33"/>
        <v>0</v>
      </c>
    </row>
    <row r="21" spans="1:22" s="241" customFormat="1" ht="31.5" hidden="1" x14ac:dyDescent="0.25">
      <c r="A21" s="373"/>
      <c r="B21" s="300" t="s">
        <v>678</v>
      </c>
      <c r="C21" s="293" t="s">
        <v>860</v>
      </c>
      <c r="D21" s="305" t="s">
        <v>859</v>
      </c>
      <c r="E21" s="377">
        <f t="shared" si="26"/>
        <v>0</v>
      </c>
      <c r="F21" s="296"/>
      <c r="G21" s="296"/>
      <c r="H21" s="296">
        <f t="shared" si="27"/>
        <v>0</v>
      </c>
      <c r="I21" s="251">
        <v>7</v>
      </c>
      <c r="J21" s="252">
        <f t="shared" si="28"/>
        <v>0</v>
      </c>
      <c r="K21" s="295"/>
      <c r="L21" s="296"/>
      <c r="M21" s="296"/>
      <c r="N21" s="296">
        <f t="shared" si="29"/>
        <v>0</v>
      </c>
      <c r="O21" s="251">
        <v>7</v>
      </c>
      <c r="P21" s="252">
        <f t="shared" si="30"/>
        <v>0</v>
      </c>
      <c r="Q21" s="295">
        <f t="shared" si="31"/>
        <v>0</v>
      </c>
      <c r="R21" s="296"/>
      <c r="S21" s="296"/>
      <c r="T21" s="296">
        <f t="shared" si="32"/>
        <v>0</v>
      </c>
      <c r="U21" s="251">
        <v>7</v>
      </c>
      <c r="V21" s="252">
        <f t="shared" si="33"/>
        <v>0</v>
      </c>
    </row>
    <row r="22" spans="1:22" s="241" customFormat="1" ht="31.5" hidden="1" x14ac:dyDescent="0.25">
      <c r="A22" s="373"/>
      <c r="B22" s="300" t="s">
        <v>678</v>
      </c>
      <c r="C22" s="293" t="s">
        <v>314</v>
      </c>
      <c r="D22" s="305" t="s">
        <v>863</v>
      </c>
      <c r="E22" s="377">
        <f t="shared" si="26"/>
        <v>0</v>
      </c>
      <c r="F22" s="296"/>
      <c r="G22" s="296"/>
      <c r="H22" s="296">
        <f t="shared" si="27"/>
        <v>0</v>
      </c>
      <c r="I22" s="251">
        <v>7</v>
      </c>
      <c r="J22" s="252">
        <f t="shared" si="28"/>
        <v>0</v>
      </c>
      <c r="K22" s="295"/>
      <c r="L22" s="296"/>
      <c r="M22" s="296"/>
      <c r="N22" s="296">
        <f t="shared" si="29"/>
        <v>0</v>
      </c>
      <c r="O22" s="251">
        <v>7</v>
      </c>
      <c r="P22" s="252">
        <f t="shared" si="30"/>
        <v>0</v>
      </c>
      <c r="Q22" s="295">
        <f t="shared" si="31"/>
        <v>0</v>
      </c>
      <c r="R22" s="296"/>
      <c r="S22" s="296"/>
      <c r="T22" s="296">
        <f t="shared" si="32"/>
        <v>0</v>
      </c>
      <c r="U22" s="251">
        <v>7</v>
      </c>
      <c r="V22" s="252">
        <f t="shared" si="33"/>
        <v>0</v>
      </c>
    </row>
    <row r="23" spans="1:22" s="241" customFormat="1" ht="47.25" hidden="1" x14ac:dyDescent="0.25">
      <c r="A23" s="373"/>
      <c r="B23" s="300" t="s">
        <v>678</v>
      </c>
      <c r="C23" s="293" t="s">
        <v>746</v>
      </c>
      <c r="D23" s="305" t="s">
        <v>870</v>
      </c>
      <c r="E23" s="377">
        <f t="shared" si="26"/>
        <v>0</v>
      </c>
      <c r="F23" s="296"/>
      <c r="G23" s="296"/>
      <c r="H23" s="296">
        <f t="shared" si="27"/>
        <v>0</v>
      </c>
      <c r="I23" s="251">
        <v>7</v>
      </c>
      <c r="J23" s="252">
        <f t="shared" si="28"/>
        <v>0</v>
      </c>
      <c r="K23" s="295"/>
      <c r="L23" s="296"/>
      <c r="M23" s="296"/>
      <c r="N23" s="296">
        <f t="shared" si="29"/>
        <v>0</v>
      </c>
      <c r="O23" s="251">
        <v>7</v>
      </c>
      <c r="P23" s="252">
        <f t="shared" si="30"/>
        <v>0</v>
      </c>
      <c r="Q23" s="295">
        <f t="shared" si="31"/>
        <v>0</v>
      </c>
      <c r="R23" s="296"/>
      <c r="S23" s="296"/>
      <c r="T23" s="296">
        <f t="shared" si="32"/>
        <v>0</v>
      </c>
      <c r="U23" s="251">
        <v>7</v>
      </c>
      <c r="V23" s="252">
        <f t="shared" si="33"/>
        <v>0</v>
      </c>
    </row>
    <row r="24" spans="1:22" s="241" customFormat="1" ht="31.5" hidden="1" x14ac:dyDescent="0.25">
      <c r="A24" s="373"/>
      <c r="B24" s="300" t="s">
        <v>678</v>
      </c>
      <c r="C24" s="293" t="s">
        <v>865</v>
      </c>
      <c r="D24" s="305" t="s">
        <v>864</v>
      </c>
      <c r="E24" s="377">
        <f t="shared" si="26"/>
        <v>0</v>
      </c>
      <c r="F24" s="296"/>
      <c r="G24" s="296"/>
      <c r="H24" s="296">
        <f t="shared" si="27"/>
        <v>0</v>
      </c>
      <c r="I24" s="251">
        <v>7</v>
      </c>
      <c r="J24" s="252">
        <f t="shared" si="28"/>
        <v>0</v>
      </c>
      <c r="K24" s="295"/>
      <c r="L24" s="296"/>
      <c r="M24" s="296"/>
      <c r="N24" s="296">
        <f t="shared" si="29"/>
        <v>0</v>
      </c>
      <c r="O24" s="251">
        <v>7</v>
      </c>
      <c r="P24" s="252">
        <f t="shared" si="30"/>
        <v>0</v>
      </c>
      <c r="Q24" s="295">
        <f t="shared" si="31"/>
        <v>0</v>
      </c>
      <c r="R24" s="296"/>
      <c r="S24" s="296"/>
      <c r="T24" s="296">
        <f t="shared" si="32"/>
        <v>0</v>
      </c>
      <c r="U24" s="251">
        <v>7</v>
      </c>
      <c r="V24" s="252">
        <f t="shared" si="33"/>
        <v>0</v>
      </c>
    </row>
    <row r="25" spans="1:22" s="236" customFormat="1" ht="110.25" x14ac:dyDescent="0.25">
      <c r="A25" s="373"/>
      <c r="B25" s="292" t="s">
        <v>697</v>
      </c>
      <c r="C25" s="293" t="s">
        <v>610</v>
      </c>
      <c r="D25" s="294" t="s">
        <v>701</v>
      </c>
      <c r="E25" s="377">
        <f t="shared" si="26"/>
        <v>701075.26881720428</v>
      </c>
      <c r="F25" s="296">
        <v>652000</v>
      </c>
      <c r="G25" s="296"/>
      <c r="H25" s="381">
        <f t="shared" si="27"/>
        <v>49075.268817204284</v>
      </c>
      <c r="I25" s="251">
        <v>7</v>
      </c>
      <c r="J25" s="252">
        <f t="shared" si="28"/>
        <v>701075.26881720428</v>
      </c>
      <c r="K25" s="295">
        <f>L25+M25+N25</f>
        <v>701075.26881720428</v>
      </c>
      <c r="L25" s="296">
        <v>652000</v>
      </c>
      <c r="M25" s="296"/>
      <c r="N25" s="296">
        <f t="shared" si="29"/>
        <v>49075.268817204284</v>
      </c>
      <c r="O25" s="251">
        <v>7</v>
      </c>
      <c r="P25" s="252">
        <f t="shared" si="30"/>
        <v>701075.26881720428</v>
      </c>
      <c r="Q25" s="295">
        <f t="shared" si="31"/>
        <v>701075.26881720428</v>
      </c>
      <c r="R25" s="296">
        <v>652000</v>
      </c>
      <c r="S25" s="296"/>
      <c r="T25" s="296">
        <f t="shared" si="32"/>
        <v>49075.268817204284</v>
      </c>
      <c r="U25" s="251">
        <v>7</v>
      </c>
      <c r="V25" s="252">
        <f t="shared" si="33"/>
        <v>701075.26881720428</v>
      </c>
    </row>
    <row r="26" spans="1:22" s="241" customFormat="1" ht="47.25" x14ac:dyDescent="0.25">
      <c r="A26" s="373"/>
      <c r="B26" s="300" t="s">
        <v>804</v>
      </c>
      <c r="C26" s="293" t="s">
        <v>778</v>
      </c>
      <c r="D26" s="305" t="s">
        <v>788</v>
      </c>
      <c r="E26" s="377">
        <f t="shared" si="26"/>
        <v>3373340.0033333334</v>
      </c>
      <c r="F26" s="296">
        <v>3137200</v>
      </c>
      <c r="G26" s="296"/>
      <c r="H26" s="381">
        <f t="shared" si="27"/>
        <v>236140.00333333341</v>
      </c>
      <c r="I26" s="251">
        <v>7</v>
      </c>
      <c r="J26" s="252">
        <f>(F26+G26)*100/93+6.67</f>
        <v>3373340.0033333334</v>
      </c>
      <c r="K26" s="295">
        <f>L26+M26+N26</f>
        <v>3417530.0017204303</v>
      </c>
      <c r="L26" s="296">
        <v>3178300</v>
      </c>
      <c r="M26" s="296"/>
      <c r="N26" s="381">
        <f t="shared" si="29"/>
        <v>239230.00172043033</v>
      </c>
      <c r="O26" s="251">
        <v>7</v>
      </c>
      <c r="P26" s="252">
        <f>(L26+M26)*100/93+3.12</f>
        <v>3417530.0017204303</v>
      </c>
      <c r="Q26" s="295">
        <f t="shared" si="31"/>
        <v>3522690.0020430107</v>
      </c>
      <c r="R26" s="296">
        <v>3276100</v>
      </c>
      <c r="S26" s="296"/>
      <c r="T26" s="296">
        <f t="shared" si="32"/>
        <v>246590.00204301067</v>
      </c>
      <c r="U26" s="251">
        <v>7</v>
      </c>
      <c r="V26" s="252">
        <f>(R26+S26)*100/93+1.83</f>
        <v>3522690.0020430107</v>
      </c>
    </row>
    <row r="27" spans="1:22" s="236" customFormat="1" ht="78.75" x14ac:dyDescent="0.25">
      <c r="A27" s="373"/>
      <c r="B27" s="292" t="s">
        <v>671</v>
      </c>
      <c r="C27" s="293" t="s">
        <v>685</v>
      </c>
      <c r="D27" s="304" t="s">
        <v>664</v>
      </c>
      <c r="E27" s="377">
        <f t="shared" si="9"/>
        <v>5302795.6989247315</v>
      </c>
      <c r="F27" s="296">
        <v>542484.31999999995</v>
      </c>
      <c r="G27" s="296">
        <v>4389115.68</v>
      </c>
      <c r="H27" s="381">
        <f t="shared" si="12"/>
        <v>371195.69892473146</v>
      </c>
      <c r="I27" s="251">
        <v>7</v>
      </c>
      <c r="J27" s="252">
        <f t="shared" si="13"/>
        <v>5302795.6989247315</v>
      </c>
      <c r="K27" s="295">
        <f t="shared" si="10"/>
        <v>5463010.7526881723</v>
      </c>
      <c r="L27" s="296">
        <v>558874.16</v>
      </c>
      <c r="M27" s="296">
        <v>4521725.84</v>
      </c>
      <c r="N27" s="381">
        <f t="shared" si="29"/>
        <v>382410.75268817227</v>
      </c>
      <c r="O27" s="251">
        <v>7</v>
      </c>
      <c r="P27" s="252">
        <f t="shared" si="15"/>
        <v>5463010.7526881723</v>
      </c>
      <c r="Q27" s="295">
        <f t="shared" si="11"/>
        <v>5463010.7526881723</v>
      </c>
      <c r="R27" s="296">
        <v>660507.04</v>
      </c>
      <c r="S27" s="296">
        <v>4420092.96</v>
      </c>
      <c r="T27" s="296">
        <f t="shared" si="16"/>
        <v>382410.75268817227</v>
      </c>
      <c r="U27" s="251">
        <v>7</v>
      </c>
      <c r="V27" s="252">
        <f t="shared" si="17"/>
        <v>5463010.7526881723</v>
      </c>
    </row>
    <row r="28" spans="1:22" ht="42" customHeight="1" x14ac:dyDescent="0.25">
      <c r="A28" s="373"/>
      <c r="B28" s="292" t="s">
        <v>935</v>
      </c>
      <c r="C28" s="309" t="s">
        <v>898</v>
      </c>
      <c r="D28" s="300" t="s">
        <v>494</v>
      </c>
      <c r="E28" s="377">
        <f>F28+G28+H28</f>
        <v>6216344.0860215053</v>
      </c>
      <c r="F28" s="296">
        <v>5781200</v>
      </c>
      <c r="G28" s="296"/>
      <c r="H28" s="381">
        <f>J28-F28-G28</f>
        <v>435144.0860215053</v>
      </c>
      <c r="I28" s="251">
        <v>7</v>
      </c>
      <c r="J28" s="252">
        <f>(F28+G28)*100/93</f>
        <v>6216344.0860215053</v>
      </c>
      <c r="K28" s="295">
        <f>L28+M28+N28</f>
        <v>6418494.6236559143</v>
      </c>
      <c r="L28" s="296">
        <v>5969200</v>
      </c>
      <c r="M28" s="296"/>
      <c r="N28" s="381">
        <f t="shared" si="29"/>
        <v>449294.62365591433</v>
      </c>
      <c r="O28" s="251">
        <v>7</v>
      </c>
      <c r="P28" s="252">
        <f>(L28+M28)*100/93</f>
        <v>6418494.6236559143</v>
      </c>
      <c r="Q28" s="295">
        <f>R28+S28+T28</f>
        <v>6628817.2043010751</v>
      </c>
      <c r="R28" s="296">
        <v>6164800</v>
      </c>
      <c r="S28" s="296"/>
      <c r="T28" s="296">
        <f>V28-R28-S28</f>
        <v>464017.20430107508</v>
      </c>
      <c r="U28" s="251">
        <v>7</v>
      </c>
      <c r="V28" s="252">
        <f>(R28+S28)*100/93</f>
        <v>6628817.2043010751</v>
      </c>
    </row>
    <row r="29" spans="1:22" s="241" customFormat="1" ht="31.5" hidden="1" x14ac:dyDescent="0.25">
      <c r="A29" s="373"/>
      <c r="B29" s="300" t="s">
        <v>696</v>
      </c>
      <c r="C29" s="293" t="s">
        <v>850</v>
      </c>
      <c r="D29" s="305" t="s">
        <v>851</v>
      </c>
      <c r="E29" s="377">
        <f>F29+G29+H29</f>
        <v>0</v>
      </c>
      <c r="F29" s="296"/>
      <c r="G29" s="296"/>
      <c r="H29" s="296">
        <f>J29-F29-G29</f>
        <v>0</v>
      </c>
      <c r="I29" s="251">
        <v>7</v>
      </c>
      <c r="J29" s="252">
        <f>(F29+G29)*100/93</f>
        <v>0</v>
      </c>
      <c r="K29" s="295"/>
      <c r="L29" s="296"/>
      <c r="M29" s="296"/>
      <c r="N29" s="296">
        <f t="shared" si="29"/>
        <v>0</v>
      </c>
      <c r="O29" s="251">
        <v>7</v>
      </c>
      <c r="P29" s="252">
        <f>(L29+M29)*100/93</f>
        <v>0</v>
      </c>
      <c r="Q29" s="295">
        <f>R29+S29+T29</f>
        <v>0</v>
      </c>
      <c r="R29" s="296"/>
      <c r="S29" s="296"/>
      <c r="T29" s="296">
        <f>V29-R29-S29</f>
        <v>0</v>
      </c>
      <c r="U29" s="251">
        <v>7</v>
      </c>
      <c r="V29" s="252">
        <f>(R29+S29)*100/93</f>
        <v>0</v>
      </c>
    </row>
    <row r="30" spans="1:22" s="241" customFormat="1" ht="31.5" hidden="1" x14ac:dyDescent="0.25">
      <c r="A30" s="373"/>
      <c r="B30" s="292" t="s">
        <v>631</v>
      </c>
      <c r="C30" s="367" t="s">
        <v>801</v>
      </c>
      <c r="D30" s="294" t="s">
        <v>568</v>
      </c>
      <c r="E30" s="377">
        <f t="shared" si="9"/>
        <v>0</v>
      </c>
      <c r="F30" s="296"/>
      <c r="G30" s="296"/>
      <c r="H30" s="296">
        <f t="shared" si="12"/>
        <v>0</v>
      </c>
      <c r="I30" s="251">
        <v>7</v>
      </c>
      <c r="J30" s="252">
        <f t="shared" si="13"/>
        <v>0</v>
      </c>
      <c r="K30" s="295">
        <f t="shared" si="10"/>
        <v>0</v>
      </c>
      <c r="L30" s="295"/>
      <c r="M30" s="295"/>
      <c r="N30" s="296">
        <f t="shared" si="14"/>
        <v>0</v>
      </c>
      <c r="O30" s="251">
        <v>7</v>
      </c>
      <c r="P30" s="252">
        <f t="shared" si="15"/>
        <v>0</v>
      </c>
      <c r="Q30" s="295">
        <f t="shared" si="11"/>
        <v>0</v>
      </c>
      <c r="R30" s="296"/>
      <c r="S30" s="296"/>
      <c r="T30" s="296">
        <f t="shared" si="16"/>
        <v>0</v>
      </c>
      <c r="U30" s="251">
        <v>7</v>
      </c>
      <c r="V30" s="252">
        <f t="shared" si="17"/>
        <v>0</v>
      </c>
    </row>
    <row r="31" spans="1:22" s="241" customFormat="1" ht="63" hidden="1" x14ac:dyDescent="0.25">
      <c r="A31" s="373"/>
      <c r="B31" s="300" t="s">
        <v>883</v>
      </c>
      <c r="C31" s="293" t="s">
        <v>750</v>
      </c>
      <c r="D31" s="305" t="s">
        <v>882</v>
      </c>
      <c r="E31" s="377">
        <f>F31+G31+H31</f>
        <v>0</v>
      </c>
      <c r="F31" s="296"/>
      <c r="G31" s="296"/>
      <c r="H31" s="296">
        <f>J31-F31-G31</f>
        <v>0</v>
      </c>
      <c r="I31" s="251">
        <v>7</v>
      </c>
      <c r="J31" s="252">
        <f>(F31+G31)*100/93</f>
        <v>0</v>
      </c>
      <c r="K31" s="295"/>
      <c r="L31" s="296"/>
      <c r="M31" s="296"/>
      <c r="N31" s="296">
        <f>P31-L31-M31</f>
        <v>0</v>
      </c>
      <c r="O31" s="251">
        <v>7</v>
      </c>
      <c r="P31" s="252">
        <f>(L31+M31)*100/93</f>
        <v>0</v>
      </c>
      <c r="Q31" s="295">
        <f>R31+S31+T31</f>
        <v>0</v>
      </c>
      <c r="R31" s="296"/>
      <c r="S31" s="296"/>
      <c r="T31" s="296">
        <f>V31-R31-S31</f>
        <v>0</v>
      </c>
      <c r="U31" s="251">
        <v>7</v>
      </c>
      <c r="V31" s="252">
        <f>(R31+S31)*100/93</f>
        <v>0</v>
      </c>
    </row>
    <row r="32" spans="1:22" ht="47.25" x14ac:dyDescent="0.25">
      <c r="A32" s="373"/>
      <c r="B32" s="292" t="s">
        <v>694</v>
      </c>
      <c r="C32" s="293" t="s">
        <v>793</v>
      </c>
      <c r="D32" s="294" t="s">
        <v>900</v>
      </c>
      <c r="E32" s="377">
        <f t="shared" si="9"/>
        <v>5650330.0006451616</v>
      </c>
      <c r="F32" s="296">
        <v>5254800</v>
      </c>
      <c r="G32" s="296"/>
      <c r="H32" s="296">
        <f t="shared" si="12"/>
        <v>395530.00064516161</v>
      </c>
      <c r="I32" s="251">
        <v>7</v>
      </c>
      <c r="J32" s="252">
        <f>(F32+G32)*100/93+7.42</f>
        <v>5650330.0006451616</v>
      </c>
      <c r="K32" s="295">
        <f t="shared" si="10"/>
        <v>5876669.9966666671</v>
      </c>
      <c r="L32" s="296">
        <v>5465300</v>
      </c>
      <c r="M32" s="296"/>
      <c r="N32" s="296">
        <f t="shared" ref="N32:N33" si="34">P32-L32-M32</f>
        <v>411369.99666666705</v>
      </c>
      <c r="O32" s="251">
        <v>7</v>
      </c>
      <c r="P32" s="252">
        <f>(L32+M32)*100/93+3.33</f>
        <v>5876669.9966666671</v>
      </c>
      <c r="Q32" s="295">
        <f t="shared" si="11"/>
        <v>6111399.9994623661</v>
      </c>
      <c r="R32" s="296">
        <v>5683600</v>
      </c>
      <c r="S32" s="296"/>
      <c r="T32" s="296">
        <f t="shared" si="16"/>
        <v>427799.9994623661</v>
      </c>
      <c r="U32" s="251">
        <v>7</v>
      </c>
      <c r="V32" s="252">
        <f>(R32+S32)*100/93+2.15</f>
        <v>6111399.9994623661</v>
      </c>
    </row>
    <row r="33" spans="1:22" ht="31.5" hidden="1" x14ac:dyDescent="0.25">
      <c r="A33" s="373"/>
      <c r="B33" s="292" t="s">
        <v>694</v>
      </c>
      <c r="C33" s="293" t="s">
        <v>791</v>
      </c>
      <c r="D33" s="298" t="s">
        <v>901</v>
      </c>
      <c r="E33" s="377">
        <f t="shared" si="9"/>
        <v>0</v>
      </c>
      <c r="F33" s="296"/>
      <c r="G33" s="296"/>
      <c r="H33" s="296">
        <f t="shared" si="12"/>
        <v>0</v>
      </c>
      <c r="I33" s="251">
        <v>7</v>
      </c>
      <c r="J33" s="252">
        <f t="shared" si="13"/>
        <v>0</v>
      </c>
      <c r="K33" s="295">
        <f t="shared" si="10"/>
        <v>0</v>
      </c>
      <c r="L33" s="296"/>
      <c r="M33" s="296"/>
      <c r="N33" s="296">
        <f t="shared" si="34"/>
        <v>0</v>
      </c>
      <c r="O33" s="251">
        <v>7</v>
      </c>
      <c r="P33" s="252">
        <f t="shared" si="15"/>
        <v>0</v>
      </c>
      <c r="Q33" s="295">
        <f t="shared" si="11"/>
        <v>0</v>
      </c>
      <c r="R33" s="296"/>
      <c r="S33" s="296"/>
      <c r="T33" s="296">
        <f t="shared" si="16"/>
        <v>0</v>
      </c>
      <c r="U33" s="251">
        <v>7</v>
      </c>
      <c r="V33" s="252">
        <f t="shared" si="17"/>
        <v>0</v>
      </c>
    </row>
    <row r="36" spans="1:22" ht="15.75" x14ac:dyDescent="0.25">
      <c r="B36" s="245" t="s">
        <v>705</v>
      </c>
      <c r="C36" s="365"/>
      <c r="D36" s="247"/>
      <c r="E36" s="379">
        <f>SUM(E5:E33)</f>
        <v>54766625.017849453</v>
      </c>
      <c r="F36" s="273">
        <f>SUM(F1:F33)</f>
        <v>45370540.060000002</v>
      </c>
      <c r="G36" s="273">
        <f>SUM(G5:G33)</f>
        <v>7108418.9199999999</v>
      </c>
      <c r="H36" s="273">
        <f>SUM(H5:H33)</f>
        <v>2287666.0378494626</v>
      </c>
      <c r="I36" s="251"/>
      <c r="J36" s="252"/>
      <c r="K36" s="273">
        <f>SUM(K5:K33)</f>
        <v>22926808.388924733</v>
      </c>
      <c r="L36" s="273">
        <f>SUM(L5:L33)</f>
        <v>16539304.66</v>
      </c>
      <c r="M36" s="273">
        <f>SUM(M5:M33)</f>
        <v>4773195.34</v>
      </c>
      <c r="N36" s="273">
        <f>SUM(N5:N33)</f>
        <v>1614308.3889247323</v>
      </c>
      <c r="O36" s="251"/>
      <c r="P36" s="252"/>
      <c r="Q36" s="273">
        <f>SUM(Q5:Q33)</f>
        <v>23477020.972688172</v>
      </c>
      <c r="R36" s="273">
        <f>SUM(R5:R33)</f>
        <v>17152637.539999999</v>
      </c>
      <c r="S36" s="273">
        <f>SUM(S5:S33)</f>
        <v>4671562.46</v>
      </c>
      <c r="T36" s="273">
        <f>SUM(T5:T33)</f>
        <v>1652820.9726881725</v>
      </c>
      <c r="U36" s="252"/>
      <c r="V36" s="252"/>
    </row>
    <row r="37" spans="1:22" ht="15.75" x14ac:dyDescent="0.25">
      <c r="B37" s="248"/>
      <c r="C37" s="368"/>
      <c r="D37" s="249" t="s">
        <v>805</v>
      </c>
      <c r="E37" s="380"/>
      <c r="F37" s="274">
        <f>(F36+G36)/1000</f>
        <v>52478.958980000003</v>
      </c>
      <c r="G37" s="274"/>
      <c r="H37" s="274"/>
      <c r="K37" s="274"/>
      <c r="L37" s="274">
        <f>L36+M36</f>
        <v>21312500</v>
      </c>
      <c r="M37" s="274"/>
      <c r="N37" s="274"/>
      <c r="Q37" s="274"/>
      <c r="R37" s="274">
        <f>R36+S36</f>
        <v>21824200</v>
      </c>
      <c r="S37" s="274"/>
      <c r="T37" s="274"/>
      <c r="U37" s="302"/>
      <c r="V37" s="302"/>
    </row>
    <row r="39" spans="1:22" s="241" customFormat="1" x14ac:dyDescent="0.25">
      <c r="B39" s="68"/>
      <c r="C39" s="363"/>
      <c r="D39" s="230"/>
      <c r="E39" s="374"/>
      <c r="F39" s="235"/>
      <c r="G39" s="235"/>
      <c r="H39" s="235"/>
      <c r="I39" s="230"/>
      <c r="J39" s="235"/>
      <c r="K39" s="302"/>
      <c r="L39" s="302"/>
      <c r="M39" s="302"/>
      <c r="N39" s="302"/>
      <c r="O39" s="229"/>
      <c r="P39" s="229"/>
      <c r="Q39" s="302"/>
      <c r="R39" s="302"/>
      <c r="S39" s="302"/>
      <c r="T39" s="126"/>
      <c r="U39" s="126"/>
      <c r="V39" s="126"/>
    </row>
    <row r="40" spans="1:22" s="241" customFormat="1" x14ac:dyDescent="0.25">
      <c r="B40" s="68"/>
      <c r="C40" s="363"/>
      <c r="D40" s="230"/>
      <c r="E40" s="374"/>
      <c r="F40" s="235"/>
      <c r="G40" s="235"/>
      <c r="H40" s="235"/>
      <c r="I40" s="230"/>
      <c r="J40" s="235"/>
      <c r="K40" s="302"/>
      <c r="L40" s="302"/>
      <c r="M40" s="302"/>
      <c r="N40" s="302"/>
      <c r="O40" s="229"/>
      <c r="P40" s="229"/>
      <c r="Q40" s="302"/>
      <c r="R40" s="302"/>
      <c r="S40" s="302"/>
      <c r="T40" s="126"/>
      <c r="U40" s="126"/>
      <c r="V40" s="126"/>
    </row>
    <row r="42" spans="1:22" ht="15.75" x14ac:dyDescent="0.25">
      <c r="C42" s="369" t="s">
        <v>832</v>
      </c>
      <c r="D42" s="230" t="s">
        <v>833</v>
      </c>
      <c r="E42" s="377">
        <f t="shared" ref="E42" si="35">F42+G42+H42</f>
        <v>0</v>
      </c>
      <c r="F42" s="296"/>
      <c r="G42" s="296"/>
      <c r="H42" s="296">
        <f>J42-F42-G42</f>
        <v>0</v>
      </c>
      <c r="I42" s="275">
        <v>7</v>
      </c>
      <c r="J42" s="276">
        <f>(F42+G42)*100/93</f>
        <v>0</v>
      </c>
      <c r="K42" s="295">
        <f t="shared" ref="K42" si="36">L42+M42+N42</f>
        <v>0</v>
      </c>
      <c r="L42" s="296"/>
      <c r="M42" s="297"/>
      <c r="N42" s="296">
        <f>P42-L42-M42</f>
        <v>0</v>
      </c>
      <c r="O42" s="275">
        <v>7</v>
      </c>
      <c r="P42" s="276">
        <f>(L42+M42)*100/93</f>
        <v>0</v>
      </c>
      <c r="Q42" s="295">
        <f t="shared" ref="Q42" si="37">R42+S42+T42</f>
        <v>0</v>
      </c>
      <c r="R42" s="296"/>
      <c r="S42" s="297"/>
      <c r="T42" s="296">
        <f>V42-R42-S42</f>
        <v>0</v>
      </c>
      <c r="U42" s="275">
        <v>7</v>
      </c>
      <c r="V42" s="276">
        <f>(R42+S42)*100/93</f>
        <v>0</v>
      </c>
    </row>
    <row r="43" spans="1:22" ht="15.75" x14ac:dyDescent="0.25">
      <c r="D43" s="230" t="s">
        <v>834</v>
      </c>
      <c r="E43" s="377">
        <f t="shared" ref="E43:E47" si="38">F43+G43+H43</f>
        <v>0</v>
      </c>
      <c r="F43" s="296"/>
      <c r="G43" s="296"/>
      <c r="H43" s="296">
        <f>J43-F43-G43</f>
        <v>0</v>
      </c>
      <c r="I43" s="275">
        <v>7</v>
      </c>
      <c r="J43" s="276">
        <f t="shared" ref="J43:J47" si="39">(F43+G43)*100/93</f>
        <v>0</v>
      </c>
      <c r="K43" s="295">
        <f t="shared" ref="K43:K47" si="40">L43+M43+N43</f>
        <v>0</v>
      </c>
      <c r="L43" s="296"/>
      <c r="M43" s="297"/>
      <c r="N43" s="296">
        <f>P43-L43-M43</f>
        <v>0</v>
      </c>
      <c r="O43" s="275">
        <v>7</v>
      </c>
      <c r="P43" s="276">
        <f t="shared" ref="P43:P47" si="41">(L43+M43)*100/93</f>
        <v>0</v>
      </c>
      <c r="Q43" s="295">
        <f t="shared" ref="Q43:Q47" si="42">R43+S43+T43</f>
        <v>0</v>
      </c>
      <c r="R43" s="296"/>
      <c r="S43" s="297"/>
      <c r="T43" s="296">
        <f>V43-R43-S43+55.91-55.91</f>
        <v>0</v>
      </c>
      <c r="U43" s="275">
        <v>7</v>
      </c>
      <c r="V43" s="276">
        <f t="shared" ref="V43:V47" si="43">(R43+S43)*100/93</f>
        <v>0</v>
      </c>
    </row>
    <row r="44" spans="1:22" ht="15.75" x14ac:dyDescent="0.25">
      <c r="D44" s="230" t="s">
        <v>835</v>
      </c>
      <c r="E44" s="377">
        <f t="shared" si="38"/>
        <v>0</v>
      </c>
      <c r="F44" s="296"/>
      <c r="G44" s="296"/>
      <c r="H44" s="296">
        <f t="shared" ref="H44:H47" si="44">J44-F44-G44</f>
        <v>0</v>
      </c>
      <c r="I44" s="275">
        <v>7</v>
      </c>
      <c r="J44" s="276">
        <f t="shared" si="39"/>
        <v>0</v>
      </c>
      <c r="K44" s="295">
        <f t="shared" si="40"/>
        <v>0</v>
      </c>
      <c r="L44" s="296"/>
      <c r="M44" s="297"/>
      <c r="N44" s="296">
        <f t="shared" ref="N44:N47" si="45">P44-L44-M44</f>
        <v>0</v>
      </c>
      <c r="O44" s="275">
        <v>7</v>
      </c>
      <c r="P44" s="276">
        <f t="shared" si="41"/>
        <v>0</v>
      </c>
      <c r="Q44" s="295">
        <f t="shared" si="42"/>
        <v>0</v>
      </c>
      <c r="R44" s="296"/>
      <c r="S44" s="297"/>
      <c r="T44" s="296">
        <f t="shared" ref="T44:T47" si="46">V44-R44-S44</f>
        <v>0</v>
      </c>
      <c r="U44" s="275">
        <v>7</v>
      </c>
      <c r="V44" s="276">
        <f t="shared" si="43"/>
        <v>0</v>
      </c>
    </row>
    <row r="45" spans="1:22" ht="15.75" x14ac:dyDescent="0.25">
      <c r="D45" s="230" t="s">
        <v>836</v>
      </c>
      <c r="E45" s="377">
        <f t="shared" si="38"/>
        <v>0</v>
      </c>
      <c r="F45" s="296"/>
      <c r="G45" s="296"/>
      <c r="H45" s="296">
        <f t="shared" si="44"/>
        <v>0</v>
      </c>
      <c r="I45" s="275">
        <v>7</v>
      </c>
      <c r="J45" s="276">
        <f t="shared" si="39"/>
        <v>0</v>
      </c>
      <c r="K45" s="295">
        <f t="shared" si="40"/>
        <v>0</v>
      </c>
      <c r="L45" s="296"/>
      <c r="M45" s="297"/>
      <c r="N45" s="296">
        <f t="shared" si="45"/>
        <v>0</v>
      </c>
      <c r="O45" s="275">
        <v>7</v>
      </c>
      <c r="P45" s="276">
        <f t="shared" si="41"/>
        <v>0</v>
      </c>
      <c r="Q45" s="295">
        <f t="shared" si="42"/>
        <v>0</v>
      </c>
      <c r="R45" s="296"/>
      <c r="S45" s="297"/>
      <c r="T45" s="296">
        <f t="shared" si="46"/>
        <v>0</v>
      </c>
      <c r="U45" s="275">
        <v>7</v>
      </c>
      <c r="V45" s="276">
        <f t="shared" si="43"/>
        <v>0</v>
      </c>
    </row>
    <row r="46" spans="1:22" ht="15.75" x14ac:dyDescent="0.25">
      <c r="D46" s="230" t="s">
        <v>837</v>
      </c>
      <c r="E46" s="377">
        <f t="shared" si="38"/>
        <v>0</v>
      </c>
      <c r="F46" s="296"/>
      <c r="G46" s="296"/>
      <c r="H46" s="296">
        <f t="shared" si="44"/>
        <v>0</v>
      </c>
      <c r="I46" s="275">
        <v>7</v>
      </c>
      <c r="J46" s="276">
        <f t="shared" si="39"/>
        <v>0</v>
      </c>
      <c r="K46" s="295">
        <f t="shared" si="40"/>
        <v>0</v>
      </c>
      <c r="L46" s="296"/>
      <c r="M46" s="297"/>
      <c r="N46" s="296">
        <f t="shared" si="45"/>
        <v>0</v>
      </c>
      <c r="O46" s="275">
        <v>7</v>
      </c>
      <c r="P46" s="276">
        <f t="shared" si="41"/>
        <v>0</v>
      </c>
      <c r="Q46" s="295">
        <f t="shared" si="42"/>
        <v>0</v>
      </c>
      <c r="R46" s="296"/>
      <c r="S46" s="297"/>
      <c r="T46" s="296">
        <f t="shared" si="46"/>
        <v>0</v>
      </c>
      <c r="U46" s="275">
        <v>7</v>
      </c>
      <c r="V46" s="276">
        <f t="shared" si="43"/>
        <v>0</v>
      </c>
    </row>
    <row r="47" spans="1:22" ht="15.75" x14ac:dyDescent="0.25">
      <c r="D47" s="230" t="s">
        <v>833</v>
      </c>
      <c r="E47" s="377">
        <f t="shared" si="38"/>
        <v>0</v>
      </c>
      <c r="F47" s="296"/>
      <c r="G47" s="296"/>
      <c r="H47" s="296">
        <f t="shared" si="44"/>
        <v>0</v>
      </c>
      <c r="I47" s="275">
        <v>7</v>
      </c>
      <c r="J47" s="276">
        <f t="shared" si="39"/>
        <v>0</v>
      </c>
      <c r="K47" s="295">
        <f t="shared" si="40"/>
        <v>0</v>
      </c>
      <c r="L47" s="296"/>
      <c r="M47" s="297"/>
      <c r="N47" s="296">
        <f t="shared" si="45"/>
        <v>0</v>
      </c>
      <c r="O47" s="275">
        <v>7</v>
      </c>
      <c r="P47" s="276">
        <f t="shared" si="41"/>
        <v>0</v>
      </c>
      <c r="Q47" s="295">
        <f t="shared" si="42"/>
        <v>0</v>
      </c>
      <c r="R47" s="296"/>
      <c r="S47" s="297"/>
      <c r="T47" s="296">
        <f t="shared" si="46"/>
        <v>0</v>
      </c>
      <c r="U47" s="275">
        <v>7</v>
      </c>
      <c r="V47" s="276">
        <f t="shared" si="43"/>
        <v>0</v>
      </c>
    </row>
  </sheetData>
  <mergeCells count="7">
    <mergeCell ref="A5:A7"/>
    <mergeCell ref="B2:B3"/>
    <mergeCell ref="E2:J2"/>
    <mergeCell ref="K2:P2"/>
    <mergeCell ref="Q2:V2"/>
    <mergeCell ref="C2:C3"/>
    <mergeCell ref="D2:D3"/>
  </mergeCells>
  <pageMargins left="0.7" right="0.7" top="0.75" bottom="0.75" header="0.3" footer="0.3"/>
  <pageSetup paperSize="9" scale="37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90" zoomScaleNormal="100" zoomScaleSheetLayoutView="90" workbookViewId="0">
      <selection activeCell="D48" sqref="D48"/>
    </sheetView>
  </sheetViews>
  <sheetFormatPr defaultRowHeight="15" x14ac:dyDescent="0.25"/>
  <cols>
    <col min="1" max="1" width="33.85546875" customWidth="1"/>
    <col min="2" max="2" width="16.140625" customWidth="1"/>
    <col min="3" max="3" width="14.5703125" customWidth="1"/>
    <col min="4" max="4" width="15.85546875" customWidth="1"/>
    <col min="5" max="5" width="13.140625" customWidth="1"/>
    <col min="6" max="6" width="13.42578125" customWidth="1"/>
    <col min="7" max="7" width="19.42578125" customWidth="1"/>
  </cols>
  <sheetData>
    <row r="1" spans="1:7" ht="15.75" x14ac:dyDescent="0.25">
      <c r="A1" s="10"/>
      <c r="B1" s="10"/>
      <c r="C1" s="10"/>
      <c r="D1" s="10"/>
      <c r="F1" s="241"/>
      <c r="G1" s="610" t="s">
        <v>807</v>
      </c>
    </row>
    <row r="2" spans="1:7" ht="15.75" x14ac:dyDescent="0.25">
      <c r="A2" s="10"/>
      <c r="B2" s="10"/>
      <c r="C2" s="10"/>
      <c r="D2" s="10"/>
      <c r="F2" s="241"/>
      <c r="G2" s="610" t="s">
        <v>1126</v>
      </c>
    </row>
    <row r="3" spans="1:7" ht="15.75" x14ac:dyDescent="0.25">
      <c r="A3" s="10"/>
      <c r="B3" s="10"/>
      <c r="C3" s="10"/>
      <c r="D3" s="10"/>
      <c r="F3" s="241"/>
      <c r="G3" s="610" t="s">
        <v>1127</v>
      </c>
    </row>
    <row r="4" spans="1:7" ht="15.75" x14ac:dyDescent="0.25">
      <c r="A4" s="10"/>
      <c r="B4" s="10"/>
      <c r="C4" s="10"/>
      <c r="D4" s="10"/>
      <c r="F4" s="241"/>
      <c r="G4" s="610" t="s">
        <v>1128</v>
      </c>
    </row>
    <row r="5" spans="1:7" ht="15.75" x14ac:dyDescent="0.25">
      <c r="A5" s="10"/>
      <c r="B5" s="10"/>
      <c r="C5" s="10"/>
      <c r="D5" s="10"/>
      <c r="F5" s="241"/>
      <c r="G5" s="610" t="s">
        <v>1189</v>
      </c>
    </row>
    <row r="6" spans="1:7" ht="15.75" x14ac:dyDescent="0.25">
      <c r="A6" s="10"/>
      <c r="B6" s="10"/>
      <c r="C6" s="10"/>
      <c r="D6" s="10"/>
      <c r="E6" s="11"/>
      <c r="F6" s="241"/>
      <c r="G6" s="10"/>
    </row>
    <row r="7" spans="1:7" ht="15.75" x14ac:dyDescent="0.25">
      <c r="A7" s="10"/>
      <c r="B7" s="10"/>
      <c r="C7" s="10"/>
      <c r="D7" s="10"/>
      <c r="E7" s="11"/>
      <c r="F7" s="241"/>
      <c r="G7" s="10"/>
    </row>
    <row r="8" spans="1:7" ht="15.75" x14ac:dyDescent="0.25">
      <c r="A8" s="617" t="s">
        <v>1129</v>
      </c>
      <c r="B8" s="617"/>
      <c r="C8" s="617"/>
      <c r="D8" s="617"/>
      <c r="E8" s="617"/>
      <c r="F8" s="617"/>
      <c r="G8" s="617"/>
    </row>
    <row r="9" spans="1:7" ht="15.75" x14ac:dyDescent="0.25">
      <c r="A9" s="618" t="s">
        <v>1130</v>
      </c>
      <c r="B9" s="618"/>
      <c r="C9" s="618"/>
      <c r="D9" s="618"/>
      <c r="E9" s="618"/>
      <c r="F9" s="618"/>
      <c r="G9" s="618"/>
    </row>
    <row r="10" spans="1:7" ht="15.75" x14ac:dyDescent="0.25">
      <c r="A10" s="11"/>
      <c r="B10" s="11"/>
      <c r="C10" s="11"/>
      <c r="D10" s="11"/>
      <c r="E10" s="11"/>
      <c r="F10" s="11"/>
      <c r="G10" s="49" t="s">
        <v>1</v>
      </c>
    </row>
    <row r="11" spans="1:7" ht="15.75" x14ac:dyDescent="0.25">
      <c r="A11" s="619" t="s">
        <v>1131</v>
      </c>
      <c r="B11" s="619" t="s">
        <v>1132</v>
      </c>
      <c r="C11" s="621" t="s">
        <v>1133</v>
      </c>
      <c r="D11" s="622"/>
      <c r="E11" s="623" t="s">
        <v>1134</v>
      </c>
      <c r="F11" s="623" t="s">
        <v>1135</v>
      </c>
      <c r="G11" s="623"/>
    </row>
    <row r="12" spans="1:7" ht="47.25" x14ac:dyDescent="0.25">
      <c r="A12" s="620"/>
      <c r="B12" s="620"/>
      <c r="C12" s="583" t="s">
        <v>1136</v>
      </c>
      <c r="D12" s="584" t="s">
        <v>1137</v>
      </c>
      <c r="E12" s="623"/>
      <c r="F12" s="584" t="s">
        <v>961</v>
      </c>
      <c r="G12" s="584" t="s">
        <v>962</v>
      </c>
    </row>
    <row r="13" spans="1:7" ht="15.75" x14ac:dyDescent="0.25">
      <c r="A13" s="585">
        <v>1</v>
      </c>
      <c r="B13" s="585">
        <v>2</v>
      </c>
      <c r="C13" s="585">
        <v>3</v>
      </c>
      <c r="D13" s="585">
        <v>4</v>
      </c>
      <c r="E13" s="585">
        <v>5</v>
      </c>
      <c r="F13" s="585">
        <v>6</v>
      </c>
      <c r="G13" s="585">
        <v>7</v>
      </c>
    </row>
    <row r="14" spans="1:7" ht="15.75" x14ac:dyDescent="0.25">
      <c r="A14" s="53" t="s">
        <v>1138</v>
      </c>
      <c r="B14" s="586">
        <f t="shared" ref="B14:G14" si="0">SUM(B16:B18)</f>
        <v>935600.4</v>
      </c>
      <c r="C14" s="586">
        <f t="shared" si="0"/>
        <v>941236.52</v>
      </c>
      <c r="D14" s="586">
        <f t="shared" si="0"/>
        <v>969947.5</v>
      </c>
      <c r="E14" s="586">
        <f t="shared" si="0"/>
        <v>933941.10000000009</v>
      </c>
      <c r="F14" s="586">
        <f t="shared" si="0"/>
        <v>898251.5</v>
      </c>
      <c r="G14" s="586">
        <f t="shared" si="0"/>
        <v>915075.4</v>
      </c>
    </row>
    <row r="15" spans="1:7" ht="15.75" x14ac:dyDescent="0.25">
      <c r="A15" s="55" t="s">
        <v>1139</v>
      </c>
      <c r="B15" s="587"/>
      <c r="C15" s="588"/>
      <c r="D15" s="588"/>
      <c r="E15" s="588"/>
      <c r="F15" s="588"/>
      <c r="G15" s="588"/>
    </row>
    <row r="16" spans="1:7" ht="15.75" x14ac:dyDescent="0.25">
      <c r="A16" s="55" t="s">
        <v>1140</v>
      </c>
      <c r="B16" s="9">
        <v>264564.3</v>
      </c>
      <c r="C16" s="204">
        <v>296803.78000000003</v>
      </c>
      <c r="D16" s="204">
        <v>327196.09999999998</v>
      </c>
      <c r="E16" s="204">
        <v>278940</v>
      </c>
      <c r="F16" s="204">
        <v>298334</v>
      </c>
      <c r="G16" s="204">
        <v>315198</v>
      </c>
    </row>
    <row r="17" spans="1:7" ht="15.75" x14ac:dyDescent="0.25">
      <c r="A17" s="55" t="s">
        <v>1141</v>
      </c>
      <c r="B17" s="9">
        <v>78239.100000000006</v>
      </c>
      <c r="C17" s="204">
        <v>92516</v>
      </c>
      <c r="D17" s="204">
        <v>97135.3</v>
      </c>
      <c r="E17" s="204">
        <v>96198.3</v>
      </c>
      <c r="F17" s="204">
        <v>99008.8</v>
      </c>
      <c r="G17" s="204">
        <v>102033.9</v>
      </c>
    </row>
    <row r="18" spans="1:7" ht="15.75" x14ac:dyDescent="0.25">
      <c r="A18" s="55" t="s">
        <v>1142</v>
      </c>
      <c r="B18" s="9">
        <v>592797</v>
      </c>
      <c r="C18" s="204">
        <v>551916.74</v>
      </c>
      <c r="D18" s="204">
        <v>545616.1</v>
      </c>
      <c r="E18" s="204">
        <v>558802.80000000005</v>
      </c>
      <c r="F18" s="204">
        <v>500908.7</v>
      </c>
      <c r="G18" s="204">
        <v>497843.5</v>
      </c>
    </row>
    <row r="19" spans="1:7" ht="15.75" x14ac:dyDescent="0.25">
      <c r="A19" s="53" t="s">
        <v>1143</v>
      </c>
      <c r="B19" s="35">
        <f t="shared" ref="B19:E19" si="1">SUM(B22:B32)</f>
        <v>945847.46000000008</v>
      </c>
      <c r="C19" s="35">
        <f>SUM(C22:C32)</f>
        <v>970160.56</v>
      </c>
      <c r="D19" s="35">
        <f t="shared" si="1"/>
        <v>983023.00000000012</v>
      </c>
      <c r="E19" s="35">
        <f t="shared" si="1"/>
        <v>949789.59999999986</v>
      </c>
      <c r="F19" s="35">
        <f>SUM(F21:F32)</f>
        <v>918118.49999999988</v>
      </c>
      <c r="G19" s="35">
        <f>SUM(G21:G32)</f>
        <v>935937.10000000009</v>
      </c>
    </row>
    <row r="20" spans="1:7" ht="15.75" x14ac:dyDescent="0.25">
      <c r="A20" s="55" t="s">
        <v>1139</v>
      </c>
      <c r="B20" s="9"/>
      <c r="C20" s="204"/>
      <c r="D20" s="204"/>
      <c r="E20" s="204"/>
      <c r="F20" s="204"/>
      <c r="G20" s="204"/>
    </row>
    <row r="21" spans="1:7" s="241" customFormat="1" ht="15.75" x14ac:dyDescent="0.25">
      <c r="A21" s="55" t="s">
        <v>936</v>
      </c>
      <c r="B21" s="9"/>
      <c r="C21" s="204"/>
      <c r="D21" s="204"/>
      <c r="E21" s="204"/>
      <c r="F21" s="204">
        <v>14816.6</v>
      </c>
      <c r="G21" s="204">
        <v>29633.1</v>
      </c>
    </row>
    <row r="22" spans="1:7" ht="15.75" x14ac:dyDescent="0.25">
      <c r="A22" s="55" t="s">
        <v>83</v>
      </c>
      <c r="B22" s="9">
        <v>172737.94</v>
      </c>
      <c r="C22" s="204">
        <v>186701.7</v>
      </c>
      <c r="D22" s="204">
        <v>196352.6</v>
      </c>
      <c r="E22" s="204">
        <v>195706.6</v>
      </c>
      <c r="F22" s="204">
        <v>196909.8</v>
      </c>
      <c r="G22" s="204">
        <v>180905.60000000001</v>
      </c>
    </row>
    <row r="23" spans="1:7" ht="15.75" x14ac:dyDescent="0.25">
      <c r="A23" s="55" t="s">
        <v>121</v>
      </c>
      <c r="B23" s="9">
        <v>0</v>
      </c>
      <c r="C23" s="204">
        <f>'[1]Рд, пр'!D21</f>
        <v>0</v>
      </c>
      <c r="D23" s="204"/>
      <c r="E23" s="204"/>
      <c r="F23" s="204"/>
      <c r="G23" s="204"/>
    </row>
    <row r="24" spans="1:7" ht="47.25" x14ac:dyDescent="0.25">
      <c r="A24" s="55" t="s">
        <v>127</v>
      </c>
      <c r="B24" s="9">
        <v>7330</v>
      </c>
      <c r="C24" s="204">
        <v>10548.84</v>
      </c>
      <c r="D24" s="204">
        <v>9932.9</v>
      </c>
      <c r="E24" s="204">
        <v>9989.2000000000007</v>
      </c>
      <c r="F24" s="204">
        <v>8856.7999999999993</v>
      </c>
      <c r="G24" s="204">
        <v>8836.7999999999993</v>
      </c>
    </row>
    <row r="25" spans="1:7" ht="15.75" x14ac:dyDescent="0.25">
      <c r="A25" s="55" t="s">
        <v>130</v>
      </c>
      <c r="B25" s="9">
        <v>8394</v>
      </c>
      <c r="C25" s="204">
        <v>8936.6</v>
      </c>
      <c r="D25" s="204">
        <v>8717.4</v>
      </c>
      <c r="E25" s="204">
        <v>6756.4</v>
      </c>
      <c r="F25" s="204">
        <v>6918.2</v>
      </c>
      <c r="G25" s="204">
        <v>7044.6</v>
      </c>
    </row>
    <row r="26" spans="1:7" ht="31.5" x14ac:dyDescent="0.25">
      <c r="A26" s="55" t="s">
        <v>187</v>
      </c>
      <c r="B26" s="9">
        <v>192991.54</v>
      </c>
      <c r="C26" s="204">
        <v>160973.14000000001</v>
      </c>
      <c r="D26" s="204">
        <f>164284.5+3630.4</f>
        <v>167914.9</v>
      </c>
      <c r="E26" s="204">
        <v>88413.3</v>
      </c>
      <c r="F26" s="204">
        <v>40703.5</v>
      </c>
      <c r="G26" s="204">
        <v>39328.400000000001</v>
      </c>
    </row>
    <row r="27" spans="1:7" ht="15.75" x14ac:dyDescent="0.25">
      <c r="A27" s="55" t="s">
        <v>885</v>
      </c>
      <c r="B27" s="9">
        <v>0</v>
      </c>
      <c r="C27" s="204">
        <v>6748.83</v>
      </c>
      <c r="D27" s="204">
        <v>6748.8</v>
      </c>
      <c r="E27" s="204">
        <v>611.79999999999995</v>
      </c>
      <c r="F27" s="204">
        <v>766</v>
      </c>
      <c r="G27" s="204">
        <v>1404.1</v>
      </c>
    </row>
    <row r="28" spans="1:7" ht="15.75" x14ac:dyDescent="0.25">
      <c r="A28" s="55" t="s">
        <v>147</v>
      </c>
      <c r="B28" s="9">
        <v>388852.9</v>
      </c>
      <c r="C28" s="204">
        <v>394158.05</v>
      </c>
      <c r="D28" s="204">
        <v>393751.7</v>
      </c>
      <c r="E28" s="204">
        <v>444080.9</v>
      </c>
      <c r="F28" s="204">
        <v>444761.8</v>
      </c>
      <c r="G28" s="204">
        <v>458808.5</v>
      </c>
    </row>
    <row r="29" spans="1:7" ht="15.75" x14ac:dyDescent="0.25">
      <c r="A29" s="55" t="s">
        <v>161</v>
      </c>
      <c r="B29" s="9">
        <v>84257.64</v>
      </c>
      <c r="C29" s="204">
        <v>97272.65</v>
      </c>
      <c r="D29" s="204">
        <v>95065.4</v>
      </c>
      <c r="E29" s="204">
        <v>91548.7</v>
      </c>
      <c r="F29" s="204">
        <v>89525.1</v>
      </c>
      <c r="G29" s="204">
        <v>93041.9</v>
      </c>
    </row>
    <row r="30" spans="1:7" ht="15.75" x14ac:dyDescent="0.25">
      <c r="A30" s="55" t="s">
        <v>136</v>
      </c>
      <c r="B30" s="9">
        <v>15542.64</v>
      </c>
      <c r="C30" s="204">
        <v>16481.599999999999</v>
      </c>
      <c r="D30" s="204">
        <v>16464.099999999999</v>
      </c>
      <c r="E30" s="204">
        <v>20541.5</v>
      </c>
      <c r="F30" s="204">
        <v>20781.599999999999</v>
      </c>
      <c r="G30" s="204">
        <v>20003</v>
      </c>
    </row>
    <row r="31" spans="1:7" ht="15.75" x14ac:dyDescent="0.25">
      <c r="A31" s="55" t="s">
        <v>200</v>
      </c>
      <c r="B31" s="9">
        <v>70115.899999999994</v>
      </c>
      <c r="C31" s="204">
        <v>83192.25</v>
      </c>
      <c r="D31" s="204">
        <v>82928.3</v>
      </c>
      <c r="E31" s="204">
        <v>86058.2</v>
      </c>
      <c r="F31" s="204">
        <v>87808.7</v>
      </c>
      <c r="G31" s="204">
        <v>90465.8</v>
      </c>
    </row>
    <row r="32" spans="1:7" ht="15.75" x14ac:dyDescent="0.25">
      <c r="A32" s="55" t="s">
        <v>234</v>
      </c>
      <c r="B32" s="9">
        <v>5624.9</v>
      </c>
      <c r="C32" s="204">
        <v>5146.8999999999996</v>
      </c>
      <c r="D32" s="204">
        <v>5146.8999999999996</v>
      </c>
      <c r="E32" s="204">
        <v>6083</v>
      </c>
      <c r="F32" s="204">
        <v>6270.4</v>
      </c>
      <c r="G32" s="204">
        <v>6465.3</v>
      </c>
    </row>
    <row r="33" spans="1:7" ht="15.75" x14ac:dyDescent="0.25">
      <c r="A33" s="55" t="s">
        <v>1144</v>
      </c>
      <c r="B33" s="9"/>
      <c r="C33" s="204"/>
      <c r="D33" s="204"/>
      <c r="E33" s="204"/>
      <c r="F33" s="204"/>
      <c r="G33" s="204"/>
    </row>
    <row r="34" spans="1:7" ht="47.25" x14ac:dyDescent="0.25">
      <c r="A34" s="55" t="s">
        <v>1145</v>
      </c>
      <c r="B34" s="9">
        <v>11972.1</v>
      </c>
      <c r="C34" s="9">
        <v>12316.5</v>
      </c>
      <c r="D34" s="9">
        <v>12316.5</v>
      </c>
      <c r="E34" s="9">
        <v>12917.6</v>
      </c>
      <c r="F34" s="9">
        <v>12917.6</v>
      </c>
      <c r="G34" s="9">
        <v>11867.6</v>
      </c>
    </row>
    <row r="35" spans="1:7" ht="15.75" x14ac:dyDescent="0.25">
      <c r="A35" s="53" t="s">
        <v>1146</v>
      </c>
      <c r="B35" s="35">
        <f t="shared" ref="B35:G35" si="2">B14-B19</f>
        <v>-10247.060000000056</v>
      </c>
      <c r="C35" s="35">
        <f t="shared" si="2"/>
        <v>-28924.040000000037</v>
      </c>
      <c r="D35" s="35">
        <f t="shared" si="2"/>
        <v>-13075.500000000116</v>
      </c>
      <c r="E35" s="35">
        <f t="shared" si="2"/>
        <v>-15848.499999999767</v>
      </c>
      <c r="F35" s="35">
        <f t="shared" si="2"/>
        <v>-19866.999999999884</v>
      </c>
      <c r="G35" s="35">
        <f t="shared" si="2"/>
        <v>-20861.70000000007</v>
      </c>
    </row>
    <row r="36" spans="1:7" ht="31.5" x14ac:dyDescent="0.25">
      <c r="A36" s="53" t="s">
        <v>1147</v>
      </c>
      <c r="B36" s="35">
        <f t="shared" ref="B36:G36" si="3">B37+B38+B39</f>
        <v>10247.060000000056</v>
      </c>
      <c r="C36" s="35">
        <f t="shared" si="3"/>
        <v>28924.040000000037</v>
      </c>
      <c r="D36" s="35">
        <f t="shared" si="3"/>
        <v>13075.500000000116</v>
      </c>
      <c r="E36" s="35">
        <f>E37+E38+E39</f>
        <v>15848.499999999767</v>
      </c>
      <c r="F36" s="35">
        <f t="shared" si="3"/>
        <v>19866.999999999884</v>
      </c>
      <c r="G36" s="35">
        <f t="shared" si="3"/>
        <v>20861.70000000007</v>
      </c>
    </row>
    <row r="37" spans="1:7" ht="15.75" x14ac:dyDescent="0.25">
      <c r="A37" s="55" t="s">
        <v>1148</v>
      </c>
      <c r="B37" s="9"/>
      <c r="C37" s="204"/>
      <c r="D37" s="204"/>
      <c r="E37" s="204"/>
      <c r="F37" s="204"/>
      <c r="G37" s="204"/>
    </row>
    <row r="38" spans="1:7" ht="15.75" x14ac:dyDescent="0.25">
      <c r="A38" s="55" t="s">
        <v>1149</v>
      </c>
      <c r="B38" s="9"/>
      <c r="C38" s="204"/>
      <c r="D38" s="204"/>
      <c r="E38" s="204"/>
      <c r="F38" s="9">
        <f>F35*(-1)</f>
        <v>19866.999999999884</v>
      </c>
      <c r="G38" s="9">
        <f>G35*(-1)</f>
        <v>20861.70000000007</v>
      </c>
    </row>
    <row r="39" spans="1:7" ht="15.75" x14ac:dyDescent="0.25">
      <c r="A39" s="55" t="s">
        <v>1150</v>
      </c>
      <c r="B39" s="9">
        <f>B35*(-1)</f>
        <v>10247.060000000056</v>
      </c>
      <c r="C39" s="9">
        <f>C35*(-1)</f>
        <v>28924.040000000037</v>
      </c>
      <c r="D39" s="9">
        <f>D35*(-1)</f>
        <v>13075.500000000116</v>
      </c>
      <c r="E39" s="9">
        <f>E35*(-1)</f>
        <v>15848.499999999767</v>
      </c>
      <c r="F39" s="204"/>
      <c r="G39" s="204"/>
    </row>
    <row r="40" spans="1:7" ht="15.75" x14ac:dyDescent="0.25">
      <c r="A40" s="618"/>
      <c r="B40" s="618"/>
      <c r="C40" s="618"/>
      <c r="D40" s="618"/>
      <c r="E40" s="618"/>
      <c r="F40" s="618"/>
      <c r="G40" s="618"/>
    </row>
    <row r="41" spans="1:7" x14ac:dyDescent="0.25">
      <c r="A41" s="614" t="s">
        <v>1191</v>
      </c>
      <c r="B41" s="614"/>
      <c r="C41" s="614"/>
      <c r="D41" s="614"/>
      <c r="E41" s="614"/>
      <c r="F41" s="614"/>
      <c r="G41" s="614"/>
    </row>
  </sheetData>
  <mergeCells count="9">
    <mergeCell ref="A41:G41"/>
    <mergeCell ref="A40:G40"/>
    <mergeCell ref="A8:G8"/>
    <mergeCell ref="A9:G9"/>
    <mergeCell ref="A11:A12"/>
    <mergeCell ref="B11:B12"/>
    <mergeCell ref="C11:D11"/>
    <mergeCell ref="E11:E12"/>
    <mergeCell ref="F11:G11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view="pageBreakPreview" topLeftCell="A124" zoomScale="80" zoomScaleNormal="90" zoomScaleSheetLayoutView="80" workbookViewId="0">
      <selection activeCell="E91" sqref="E91"/>
    </sheetView>
  </sheetViews>
  <sheetFormatPr defaultColWidth="9.140625" defaultRowHeight="15" x14ac:dyDescent="0.25"/>
  <cols>
    <col min="1" max="1" width="25.140625" style="70" customWidth="1"/>
    <col min="2" max="2" width="79.140625" style="70" customWidth="1"/>
    <col min="3" max="3" width="16.42578125" style="91" customWidth="1"/>
    <col min="4" max="9" width="16.42578125" style="70" customWidth="1"/>
    <col min="10" max="10" width="16.42578125" style="310" customWidth="1"/>
    <col min="11" max="11" width="16.42578125" style="342" customWidth="1"/>
    <col min="12" max="12" width="9.85546875" style="342" customWidth="1"/>
    <col min="13" max="13" width="14.5703125" style="342" bestFit="1" customWidth="1"/>
    <col min="14" max="14" width="9.140625" style="342"/>
    <col min="15" max="15" width="24" style="342" customWidth="1"/>
    <col min="16" max="16384" width="9.140625" style="70"/>
  </cols>
  <sheetData>
    <row r="1" spans="1:11" ht="15" customHeight="1" x14ac:dyDescent="0.25">
      <c r="B1" s="631"/>
      <c r="C1" s="631"/>
      <c r="E1" s="455" t="s">
        <v>1039</v>
      </c>
    </row>
    <row r="2" spans="1:11" ht="15" customHeight="1" x14ac:dyDescent="0.25">
      <c r="B2" s="631"/>
      <c r="C2" s="631"/>
      <c r="E2" s="455" t="s">
        <v>0</v>
      </c>
    </row>
    <row r="3" spans="1:11" ht="15.75" x14ac:dyDescent="0.25">
      <c r="B3" s="631"/>
      <c r="C3" s="631"/>
      <c r="E3" s="455" t="s">
        <v>1040</v>
      </c>
    </row>
    <row r="4" spans="1:11" ht="15.75" x14ac:dyDescent="0.25">
      <c r="A4" s="630" t="s">
        <v>1054</v>
      </c>
      <c r="B4" s="630"/>
      <c r="C4" s="630"/>
      <c r="D4" s="630"/>
      <c r="E4" s="630"/>
    </row>
    <row r="5" spans="1:11" ht="15.75" x14ac:dyDescent="0.25">
      <c r="A5" s="454"/>
      <c r="B5" s="454"/>
      <c r="C5" s="361"/>
      <c r="E5" s="455" t="s">
        <v>1</v>
      </c>
      <c r="K5" s="357"/>
    </row>
    <row r="6" spans="1:11" ht="16.149999999999999" customHeight="1" x14ac:dyDescent="0.25">
      <c r="A6" s="627" t="s">
        <v>247</v>
      </c>
      <c r="B6" s="629" t="s">
        <v>238</v>
      </c>
      <c r="C6" s="632" t="s">
        <v>959</v>
      </c>
      <c r="D6" s="632"/>
      <c r="E6" s="632"/>
      <c r="K6" s="357"/>
    </row>
    <row r="7" spans="1:11" ht="15.75" x14ac:dyDescent="0.25">
      <c r="A7" s="628"/>
      <c r="B7" s="629"/>
      <c r="C7" s="9" t="s">
        <v>960</v>
      </c>
      <c r="D7" s="9" t="s">
        <v>961</v>
      </c>
      <c r="E7" s="9" t="s">
        <v>962</v>
      </c>
    </row>
    <row r="8" spans="1:11" ht="15.75" x14ac:dyDescent="0.25">
      <c r="A8" s="72" t="s">
        <v>2</v>
      </c>
      <c r="B8" s="73" t="s">
        <v>3</v>
      </c>
      <c r="C8" s="203">
        <f>C9+C16+C21+C31+C38+C43+C51+C58+C63+C68</f>
        <v>375138.3</v>
      </c>
      <c r="D8" s="203">
        <f>D9+D16+D21+D31+D38+D43+D51+D58+D63+D68</f>
        <v>397342.75</v>
      </c>
      <c r="E8" s="203">
        <f>E9+E16+E21+E31+E38+E43+E51+E58+E63+E68</f>
        <v>417231.89</v>
      </c>
      <c r="G8" s="65"/>
      <c r="H8" s="65"/>
      <c r="J8" s="311"/>
    </row>
    <row r="9" spans="1:11" ht="15.75" x14ac:dyDescent="0.25">
      <c r="A9" s="74" t="s">
        <v>4</v>
      </c>
      <c r="B9" s="73" t="s">
        <v>5</v>
      </c>
      <c r="C9" s="203">
        <f>C10</f>
        <v>278940</v>
      </c>
      <c r="D9" s="203">
        <f>D10</f>
        <v>298334</v>
      </c>
      <c r="E9" s="203">
        <f>E10</f>
        <v>315198</v>
      </c>
      <c r="F9" s="65"/>
      <c r="G9" s="65"/>
      <c r="H9" s="65"/>
      <c r="I9" s="65"/>
      <c r="J9" s="311"/>
    </row>
    <row r="10" spans="1:11" ht="15.75" x14ac:dyDescent="0.25">
      <c r="A10" s="75" t="s">
        <v>6</v>
      </c>
      <c r="B10" s="76" t="s">
        <v>7</v>
      </c>
      <c r="C10" s="203">
        <f>SUM(C11:C15)</f>
        <v>278940</v>
      </c>
      <c r="D10" s="203">
        <f>SUM(D11:D15)</f>
        <v>298334</v>
      </c>
      <c r="E10" s="203">
        <f>SUM(E11:E15)</f>
        <v>315198</v>
      </c>
      <c r="F10" s="65"/>
      <c r="G10" s="65"/>
      <c r="H10" s="65"/>
      <c r="I10" s="65"/>
      <c r="J10" s="311"/>
    </row>
    <row r="11" spans="1:11" ht="63" x14ac:dyDescent="0.25">
      <c r="A11" s="111" t="s">
        <v>8</v>
      </c>
      <c r="B11" s="77" t="s">
        <v>9</v>
      </c>
      <c r="C11" s="204">
        <v>261106</v>
      </c>
      <c r="D11" s="204">
        <v>276563</v>
      </c>
      <c r="E11" s="204">
        <v>289303</v>
      </c>
    </row>
    <row r="12" spans="1:11" ht="94.5" x14ac:dyDescent="0.25">
      <c r="A12" s="111" t="s">
        <v>10</v>
      </c>
      <c r="B12" s="78" t="s">
        <v>11</v>
      </c>
      <c r="C12" s="204">
        <v>488</v>
      </c>
      <c r="D12" s="204">
        <v>762</v>
      </c>
      <c r="E12" s="204">
        <v>1050</v>
      </c>
    </row>
    <row r="13" spans="1:11" ht="36.75" customHeight="1" x14ac:dyDescent="0.25">
      <c r="A13" s="111" t="s">
        <v>12</v>
      </c>
      <c r="B13" s="78" t="s">
        <v>13</v>
      </c>
      <c r="C13" s="204">
        <v>6676</v>
      </c>
      <c r="D13" s="204">
        <v>9420</v>
      </c>
      <c r="E13" s="204">
        <v>12295</v>
      </c>
    </row>
    <row r="14" spans="1:11" ht="78.75" x14ac:dyDescent="0.25">
      <c r="A14" s="111" t="s">
        <v>14</v>
      </c>
      <c r="B14" s="78" t="s">
        <v>15</v>
      </c>
      <c r="C14" s="204">
        <v>15</v>
      </c>
      <c r="D14" s="204">
        <v>17</v>
      </c>
      <c r="E14" s="204">
        <v>18</v>
      </c>
    </row>
    <row r="15" spans="1:11" ht="78.75" x14ac:dyDescent="0.25">
      <c r="A15" s="227" t="s">
        <v>780</v>
      </c>
      <c r="B15" s="228" t="s">
        <v>814</v>
      </c>
      <c r="C15" s="204">
        <v>10655</v>
      </c>
      <c r="D15" s="204">
        <v>11572</v>
      </c>
      <c r="E15" s="204">
        <v>12532</v>
      </c>
    </row>
    <row r="16" spans="1:11" ht="31.5" x14ac:dyDescent="0.25">
      <c r="A16" s="79" t="s">
        <v>16</v>
      </c>
      <c r="B16" s="80" t="s">
        <v>17</v>
      </c>
      <c r="C16" s="203">
        <f>C17</f>
        <v>2533</v>
      </c>
      <c r="D16" s="203">
        <f>D17</f>
        <v>2681</v>
      </c>
      <c r="E16" s="203">
        <f>E17</f>
        <v>2793</v>
      </c>
    </row>
    <row r="17" spans="1:6" ht="31.5" x14ac:dyDescent="0.25">
      <c r="A17" s="95" t="s">
        <v>18</v>
      </c>
      <c r="B17" s="96" t="s">
        <v>19</v>
      </c>
      <c r="C17" s="203">
        <f>SUM(C18:C20)</f>
        <v>2533</v>
      </c>
      <c r="D17" s="203">
        <f>SUM(D18:D20)</f>
        <v>2681</v>
      </c>
      <c r="E17" s="203">
        <f>SUM(E18:E20)</f>
        <v>2793</v>
      </c>
    </row>
    <row r="18" spans="1:6" ht="100.5" customHeight="1" x14ac:dyDescent="0.25">
      <c r="A18" s="81" t="s">
        <v>709</v>
      </c>
      <c r="B18" s="78" t="s">
        <v>714</v>
      </c>
      <c r="C18" s="204">
        <v>1133</v>
      </c>
      <c r="D18" s="204">
        <v>1180</v>
      </c>
      <c r="E18" s="204">
        <v>1228</v>
      </c>
    </row>
    <row r="19" spans="1:6" ht="117" customHeight="1" x14ac:dyDescent="0.25">
      <c r="A19" s="438" t="s">
        <v>710</v>
      </c>
      <c r="B19" s="78" t="s">
        <v>715</v>
      </c>
      <c r="C19" s="204">
        <v>6</v>
      </c>
      <c r="D19" s="204">
        <v>7</v>
      </c>
      <c r="E19" s="204">
        <v>7</v>
      </c>
    </row>
    <row r="20" spans="1:6" ht="98.45" customHeight="1" x14ac:dyDescent="0.25">
      <c r="A20" s="438" t="s">
        <v>711</v>
      </c>
      <c r="B20" s="78" t="s">
        <v>716</v>
      </c>
      <c r="C20" s="204">
        <v>1394</v>
      </c>
      <c r="D20" s="204">
        <v>1494</v>
      </c>
      <c r="E20" s="204">
        <v>1558</v>
      </c>
    </row>
    <row r="21" spans="1:6" ht="18.75" x14ac:dyDescent="0.25">
      <c r="A21" s="75" t="s">
        <v>20</v>
      </c>
      <c r="B21" s="76" t="s">
        <v>21</v>
      </c>
      <c r="C21" s="203">
        <f>SUM(C22+C27+C29)</f>
        <v>44539</v>
      </c>
      <c r="D21" s="203">
        <f>SUM(D22+D27+D29)</f>
        <v>46944</v>
      </c>
      <c r="E21" s="203">
        <f>SUM(E22+E27+E29)</f>
        <v>49110</v>
      </c>
      <c r="F21" s="109"/>
    </row>
    <row r="22" spans="1:6" ht="31.5" x14ac:dyDescent="0.25">
      <c r="A22" s="72" t="s">
        <v>22</v>
      </c>
      <c r="B22" s="76" t="s">
        <v>23</v>
      </c>
      <c r="C22" s="203">
        <f>C23+C25</f>
        <v>38861</v>
      </c>
      <c r="D22" s="203">
        <f>D23+D25</f>
        <v>40959</v>
      </c>
      <c r="E22" s="203">
        <f>E23+E25</f>
        <v>42843</v>
      </c>
    </row>
    <row r="23" spans="1:6" ht="31.5" x14ac:dyDescent="0.25">
      <c r="A23" s="72" t="s">
        <v>540</v>
      </c>
      <c r="B23" s="238" t="s">
        <v>25</v>
      </c>
      <c r="C23" s="203">
        <f>C24</f>
        <v>34371</v>
      </c>
      <c r="D23" s="203">
        <f>D24</f>
        <v>36227</v>
      </c>
      <c r="E23" s="203">
        <f>E24</f>
        <v>37893</v>
      </c>
    </row>
    <row r="24" spans="1:6" ht="31.5" x14ac:dyDescent="0.25">
      <c r="A24" s="71" t="s">
        <v>24</v>
      </c>
      <c r="B24" s="62" t="s">
        <v>25</v>
      </c>
      <c r="C24" s="204">
        <v>34371</v>
      </c>
      <c r="D24" s="204">
        <v>36227</v>
      </c>
      <c r="E24" s="204">
        <v>37893</v>
      </c>
    </row>
    <row r="25" spans="1:6" ht="36.75" customHeight="1" x14ac:dyDescent="0.25">
      <c r="A25" s="72" t="s">
        <v>539</v>
      </c>
      <c r="B25" s="134" t="s">
        <v>538</v>
      </c>
      <c r="C25" s="203">
        <f>C26</f>
        <v>4490</v>
      </c>
      <c r="D25" s="203">
        <f>D26</f>
        <v>4732</v>
      </c>
      <c r="E25" s="203">
        <f>E26</f>
        <v>4950</v>
      </c>
    </row>
    <row r="26" spans="1:6" ht="50.25" customHeight="1" x14ac:dyDescent="0.25">
      <c r="A26" s="71" t="s">
        <v>26</v>
      </c>
      <c r="B26" s="82" t="s">
        <v>27</v>
      </c>
      <c r="C26" s="204">
        <v>4490</v>
      </c>
      <c r="D26" s="204">
        <v>4732</v>
      </c>
      <c r="E26" s="204">
        <v>4950</v>
      </c>
    </row>
    <row r="27" spans="1:6" ht="15.6" customHeight="1" x14ac:dyDescent="0.25">
      <c r="A27" s="75" t="s">
        <v>972</v>
      </c>
      <c r="B27" s="85" t="s">
        <v>973</v>
      </c>
      <c r="C27" s="203">
        <f>SUM(C28:C28)</f>
        <v>0</v>
      </c>
      <c r="D27" s="203">
        <f>SUM(D28:D28)</f>
        <v>0</v>
      </c>
      <c r="E27" s="203">
        <f>SUM(E28:E28)</f>
        <v>7</v>
      </c>
    </row>
    <row r="28" spans="1:6" ht="15.6" customHeight="1" x14ac:dyDescent="0.25">
      <c r="A28" s="111" t="s">
        <v>974</v>
      </c>
      <c r="B28" s="77" t="s">
        <v>973</v>
      </c>
      <c r="C28" s="204">
        <v>0</v>
      </c>
      <c r="D28" s="204">
        <v>0</v>
      </c>
      <c r="E28" s="204">
        <v>7</v>
      </c>
    </row>
    <row r="29" spans="1:6" ht="31.5" x14ac:dyDescent="0.25">
      <c r="A29" s="72" t="s">
        <v>545</v>
      </c>
      <c r="B29" s="83" t="s">
        <v>541</v>
      </c>
      <c r="C29" s="203">
        <f>C30</f>
        <v>5678</v>
      </c>
      <c r="D29" s="203">
        <f>D30</f>
        <v>5985</v>
      </c>
      <c r="E29" s="203">
        <f>E30</f>
        <v>6260</v>
      </c>
    </row>
    <row r="30" spans="1:6" ht="31.5" x14ac:dyDescent="0.25">
      <c r="A30" s="111" t="s">
        <v>975</v>
      </c>
      <c r="B30" s="130" t="s">
        <v>976</v>
      </c>
      <c r="C30" s="204">
        <v>5678</v>
      </c>
      <c r="D30" s="204">
        <v>5985</v>
      </c>
      <c r="E30" s="204">
        <v>6260</v>
      </c>
    </row>
    <row r="31" spans="1:6" ht="15.75" x14ac:dyDescent="0.25">
      <c r="A31" s="75" t="s">
        <v>28</v>
      </c>
      <c r="B31" s="76" t="s">
        <v>29</v>
      </c>
      <c r="C31" s="203">
        <f>C32+C33</f>
        <v>1999</v>
      </c>
      <c r="D31" s="203">
        <f t="shared" ref="D31:E31" si="0">D32+D33</f>
        <v>2044</v>
      </c>
      <c r="E31" s="203">
        <f t="shared" si="0"/>
        <v>2090</v>
      </c>
    </row>
    <row r="32" spans="1:6" ht="63.75" customHeight="1" x14ac:dyDescent="0.25">
      <c r="A32" s="111" t="s">
        <v>977</v>
      </c>
      <c r="B32" s="82" t="s">
        <v>978</v>
      </c>
      <c r="C32" s="204">
        <v>1244</v>
      </c>
      <c r="D32" s="204">
        <v>1258</v>
      </c>
      <c r="E32" s="204">
        <v>1272</v>
      </c>
    </row>
    <row r="33" spans="1:6" ht="31.7" customHeight="1" x14ac:dyDescent="0.25">
      <c r="A33" s="75" t="s">
        <v>30</v>
      </c>
      <c r="B33" s="85" t="s">
        <v>31</v>
      </c>
      <c r="C33" s="203">
        <f>C34+C36</f>
        <v>755</v>
      </c>
      <c r="D33" s="203">
        <f>D34+D36</f>
        <v>786</v>
      </c>
      <c r="E33" s="203">
        <f>E34+E36</f>
        <v>818</v>
      </c>
    </row>
    <row r="34" spans="1:6" ht="15.75" x14ac:dyDescent="0.25">
      <c r="A34" s="75" t="s">
        <v>547</v>
      </c>
      <c r="B34" s="76" t="s">
        <v>546</v>
      </c>
      <c r="C34" s="203">
        <f>C35</f>
        <v>612</v>
      </c>
      <c r="D34" s="203">
        <f>D35</f>
        <v>642</v>
      </c>
      <c r="E34" s="203">
        <f>E35</f>
        <v>673</v>
      </c>
    </row>
    <row r="35" spans="1:6" ht="31.5" x14ac:dyDescent="0.25">
      <c r="A35" s="111" t="s">
        <v>979</v>
      </c>
      <c r="B35" s="82" t="s">
        <v>1041</v>
      </c>
      <c r="C35" s="204">
        <v>612</v>
      </c>
      <c r="D35" s="204">
        <v>642</v>
      </c>
      <c r="E35" s="204">
        <v>673</v>
      </c>
    </row>
    <row r="36" spans="1:6" ht="15.75" x14ac:dyDescent="0.25">
      <c r="A36" s="75" t="s">
        <v>549</v>
      </c>
      <c r="B36" s="76" t="s">
        <v>548</v>
      </c>
      <c r="C36" s="203">
        <f>C37</f>
        <v>143</v>
      </c>
      <c r="D36" s="203">
        <f>D37</f>
        <v>144</v>
      </c>
      <c r="E36" s="203">
        <f>E37</f>
        <v>145</v>
      </c>
    </row>
    <row r="37" spans="1:6" ht="31.5" x14ac:dyDescent="0.25">
      <c r="A37" s="111" t="s">
        <v>980</v>
      </c>
      <c r="B37" s="82" t="s">
        <v>1042</v>
      </c>
      <c r="C37" s="204">
        <v>143</v>
      </c>
      <c r="D37" s="204">
        <v>144</v>
      </c>
      <c r="E37" s="204">
        <v>145</v>
      </c>
    </row>
    <row r="38" spans="1:6" ht="15.75" x14ac:dyDescent="0.25">
      <c r="A38" s="75" t="s">
        <v>32</v>
      </c>
      <c r="B38" s="76" t="s">
        <v>33</v>
      </c>
      <c r="C38" s="203">
        <f>C39+C41</f>
        <v>1558</v>
      </c>
      <c r="D38" s="203">
        <f t="shared" ref="D38:E38" si="1">D39+D41</f>
        <v>1616</v>
      </c>
      <c r="E38" s="203">
        <f t="shared" si="1"/>
        <v>1679</v>
      </c>
    </row>
    <row r="39" spans="1:6" ht="15.75" x14ac:dyDescent="0.25">
      <c r="A39" s="75" t="s">
        <v>34</v>
      </c>
      <c r="B39" s="76"/>
      <c r="C39" s="203">
        <f>C40</f>
        <v>1553</v>
      </c>
      <c r="D39" s="203">
        <f>D40</f>
        <v>1611</v>
      </c>
      <c r="E39" s="203">
        <f>E40</f>
        <v>1674</v>
      </c>
    </row>
    <row r="40" spans="1:6" ht="47.25" x14ac:dyDescent="0.25">
      <c r="A40" s="111" t="s">
        <v>35</v>
      </c>
      <c r="B40" s="77" t="s">
        <v>36</v>
      </c>
      <c r="C40" s="204">
        <v>1553</v>
      </c>
      <c r="D40" s="204">
        <v>1611</v>
      </c>
      <c r="E40" s="204">
        <v>1674</v>
      </c>
    </row>
    <row r="41" spans="1:6" ht="31.5" x14ac:dyDescent="0.25">
      <c r="A41" s="75" t="s">
        <v>981</v>
      </c>
      <c r="B41" s="84" t="s">
        <v>1043</v>
      </c>
      <c r="C41" s="203">
        <f>C42</f>
        <v>5</v>
      </c>
      <c r="D41" s="203">
        <f t="shared" ref="D41:E41" si="2">D42</f>
        <v>5</v>
      </c>
      <c r="E41" s="203">
        <f t="shared" si="2"/>
        <v>5</v>
      </c>
    </row>
    <row r="42" spans="1:6" ht="31.5" x14ac:dyDescent="0.25">
      <c r="A42" s="111" t="s">
        <v>982</v>
      </c>
      <c r="B42" s="77" t="s">
        <v>1044</v>
      </c>
      <c r="C42" s="204">
        <v>5</v>
      </c>
      <c r="D42" s="204">
        <v>5</v>
      </c>
      <c r="E42" s="204">
        <v>5</v>
      </c>
      <c r="F42" s="65"/>
    </row>
    <row r="43" spans="1:6" ht="31.5" x14ac:dyDescent="0.25">
      <c r="A43" s="75" t="s">
        <v>37</v>
      </c>
      <c r="B43" s="84" t="s">
        <v>38</v>
      </c>
      <c r="C43" s="203">
        <f>C44+C49</f>
        <v>44000.2</v>
      </c>
      <c r="D43" s="203">
        <f t="shared" ref="D43:E43" si="3">D44+D49</f>
        <v>44000.2</v>
      </c>
      <c r="E43" s="203">
        <f t="shared" si="3"/>
        <v>44000.2</v>
      </c>
    </row>
    <row r="44" spans="1:6" ht="78.75" x14ac:dyDescent="0.25">
      <c r="A44" s="75" t="s">
        <v>39</v>
      </c>
      <c r="B44" s="84" t="s">
        <v>1045</v>
      </c>
      <c r="C44" s="203">
        <f>C45+C47</f>
        <v>44000</v>
      </c>
      <c r="D44" s="203">
        <f>D45+D47</f>
        <v>44000</v>
      </c>
      <c r="E44" s="203">
        <f>E45+E47</f>
        <v>44000</v>
      </c>
    </row>
    <row r="45" spans="1:6" ht="63" x14ac:dyDescent="0.25">
      <c r="A45" s="75" t="s">
        <v>40</v>
      </c>
      <c r="B45" s="76" t="s">
        <v>1046</v>
      </c>
      <c r="C45" s="203">
        <f>C46</f>
        <v>40000</v>
      </c>
      <c r="D45" s="203">
        <f>D46</f>
        <v>40000</v>
      </c>
      <c r="E45" s="203">
        <f>E46</f>
        <v>40000</v>
      </c>
    </row>
    <row r="46" spans="1:6" ht="36.75" customHeight="1" x14ac:dyDescent="0.25">
      <c r="A46" s="111" t="s">
        <v>983</v>
      </c>
      <c r="B46" s="82" t="s">
        <v>984</v>
      </c>
      <c r="C46" s="204">
        <v>40000</v>
      </c>
      <c r="D46" s="204">
        <v>40000</v>
      </c>
      <c r="E46" s="204">
        <v>40000</v>
      </c>
    </row>
    <row r="47" spans="1:6" ht="31.5" x14ac:dyDescent="0.25">
      <c r="A47" s="75" t="s">
        <v>41</v>
      </c>
      <c r="B47" s="76" t="s">
        <v>42</v>
      </c>
      <c r="C47" s="203">
        <f>C48</f>
        <v>4000</v>
      </c>
      <c r="D47" s="203">
        <f>D48</f>
        <v>4000</v>
      </c>
      <c r="E47" s="203">
        <f>E48</f>
        <v>4000</v>
      </c>
    </row>
    <row r="48" spans="1:6" ht="31.5" x14ac:dyDescent="0.25">
      <c r="A48" s="111" t="s">
        <v>985</v>
      </c>
      <c r="B48" s="82" t="s">
        <v>1047</v>
      </c>
      <c r="C48" s="204">
        <v>4000</v>
      </c>
      <c r="D48" s="204">
        <v>4000</v>
      </c>
      <c r="E48" s="204">
        <v>4000</v>
      </c>
    </row>
    <row r="49" spans="1:5" ht="47.25" x14ac:dyDescent="0.25">
      <c r="A49" s="75" t="s">
        <v>986</v>
      </c>
      <c r="B49" s="76" t="s">
        <v>1049</v>
      </c>
      <c r="C49" s="203">
        <f>C50</f>
        <v>0.2</v>
      </c>
      <c r="D49" s="203">
        <f>D50</f>
        <v>0.2</v>
      </c>
      <c r="E49" s="203">
        <f>E50</f>
        <v>0.2</v>
      </c>
    </row>
    <row r="50" spans="1:5" ht="78.75" x14ac:dyDescent="0.25">
      <c r="A50" s="111" t="s">
        <v>987</v>
      </c>
      <c r="B50" s="82" t="s">
        <v>1048</v>
      </c>
      <c r="C50" s="204">
        <v>0.2</v>
      </c>
      <c r="D50" s="204">
        <v>0.2</v>
      </c>
      <c r="E50" s="204">
        <v>0.2</v>
      </c>
    </row>
    <row r="51" spans="1:5" ht="15.75" x14ac:dyDescent="0.25">
      <c r="A51" s="75" t="s">
        <v>43</v>
      </c>
      <c r="B51" s="84" t="s">
        <v>44</v>
      </c>
      <c r="C51" s="203">
        <f>SUM(C52)</f>
        <v>611.79999999999995</v>
      </c>
      <c r="D51" s="203">
        <f t="shared" ref="D51:E51" si="4">SUM(D52)</f>
        <v>766</v>
      </c>
      <c r="E51" s="203">
        <f t="shared" si="4"/>
        <v>1404.14</v>
      </c>
    </row>
    <row r="52" spans="1:5" ht="15.75" x14ac:dyDescent="0.25">
      <c r="A52" s="75" t="s">
        <v>45</v>
      </c>
      <c r="B52" s="84" t="s">
        <v>46</v>
      </c>
      <c r="C52" s="203">
        <f>C53+C54+C55</f>
        <v>611.79999999999995</v>
      </c>
      <c r="D52" s="203">
        <f t="shared" ref="D52:E52" si="5">D53+D54+D55</f>
        <v>766</v>
      </c>
      <c r="E52" s="203">
        <f t="shared" si="5"/>
        <v>1404.14</v>
      </c>
    </row>
    <row r="53" spans="1:5" ht="31.5" x14ac:dyDescent="0.25">
      <c r="A53" s="75" t="s">
        <v>47</v>
      </c>
      <c r="B53" s="129" t="s">
        <v>48</v>
      </c>
      <c r="C53" s="204">
        <v>162.9</v>
      </c>
      <c r="D53" s="204">
        <v>169.4</v>
      </c>
      <c r="E53" s="204">
        <v>176.18</v>
      </c>
    </row>
    <row r="54" spans="1:5" ht="23.45" customHeight="1" x14ac:dyDescent="0.25">
      <c r="A54" s="75" t="s">
        <v>49</v>
      </c>
      <c r="B54" s="129" t="s">
        <v>50</v>
      </c>
      <c r="C54" s="204">
        <v>203.2</v>
      </c>
      <c r="D54" s="204">
        <v>211.3</v>
      </c>
      <c r="E54" s="204">
        <v>219.79</v>
      </c>
    </row>
    <row r="55" spans="1:5" ht="18" customHeight="1" x14ac:dyDescent="0.25">
      <c r="A55" s="75" t="s">
        <v>682</v>
      </c>
      <c r="B55" s="129" t="s">
        <v>542</v>
      </c>
      <c r="C55" s="203">
        <f>C56+C57</f>
        <v>245.7</v>
      </c>
      <c r="D55" s="203">
        <f>D56+D57</f>
        <v>385.29999999999995</v>
      </c>
      <c r="E55" s="203">
        <f>E56+E57</f>
        <v>1008.1700000000001</v>
      </c>
    </row>
    <row r="56" spans="1:5" ht="16.899999999999999" customHeight="1" x14ac:dyDescent="0.25">
      <c r="A56" s="111" t="s">
        <v>290</v>
      </c>
      <c r="B56" s="77" t="s">
        <v>291</v>
      </c>
      <c r="C56" s="204">
        <v>213.7</v>
      </c>
      <c r="D56" s="204">
        <v>287.2</v>
      </c>
      <c r="E56" s="204">
        <v>906.1</v>
      </c>
    </row>
    <row r="57" spans="1:5" ht="15.75" x14ac:dyDescent="0.25">
      <c r="A57" s="111" t="s">
        <v>292</v>
      </c>
      <c r="B57" s="77" t="s">
        <v>293</v>
      </c>
      <c r="C57" s="204">
        <v>32</v>
      </c>
      <c r="D57" s="204">
        <v>98.1</v>
      </c>
      <c r="E57" s="204">
        <v>102.07</v>
      </c>
    </row>
    <row r="58" spans="1:5" ht="31.5" x14ac:dyDescent="0.25">
      <c r="A58" s="75" t="s">
        <v>51</v>
      </c>
      <c r="B58" s="84" t="s">
        <v>52</v>
      </c>
      <c r="C58" s="203">
        <f>C60+C61</f>
        <v>698.3</v>
      </c>
      <c r="D58" s="203">
        <f t="shared" ref="D58:E58" si="6">D60+D61</f>
        <v>698.3</v>
      </c>
      <c r="E58" s="203">
        <f t="shared" si="6"/>
        <v>698.3</v>
      </c>
    </row>
    <row r="59" spans="1:5" ht="15.75" x14ac:dyDescent="0.25">
      <c r="A59" s="75" t="s">
        <v>53</v>
      </c>
      <c r="B59" s="84" t="s">
        <v>54</v>
      </c>
      <c r="C59" s="203">
        <f>C60</f>
        <v>643.29999999999995</v>
      </c>
      <c r="D59" s="203">
        <f>D60</f>
        <v>643.29999999999995</v>
      </c>
      <c r="E59" s="203">
        <f>E60</f>
        <v>643.29999999999995</v>
      </c>
    </row>
    <row r="60" spans="1:5" ht="31.5" x14ac:dyDescent="0.25">
      <c r="A60" s="111" t="s">
        <v>988</v>
      </c>
      <c r="B60" s="77" t="s">
        <v>1050</v>
      </c>
      <c r="C60" s="204">
        <v>643.29999999999995</v>
      </c>
      <c r="D60" s="204">
        <v>643.29999999999995</v>
      </c>
      <c r="E60" s="204">
        <v>643.29999999999995</v>
      </c>
    </row>
    <row r="61" spans="1:5" ht="15.75" x14ac:dyDescent="0.25">
      <c r="A61" s="75" t="s">
        <v>989</v>
      </c>
      <c r="B61" s="84" t="s">
        <v>990</v>
      </c>
      <c r="C61" s="203">
        <f>C62</f>
        <v>55</v>
      </c>
      <c r="D61" s="203">
        <f t="shared" ref="D61:E61" si="7">D62</f>
        <v>55</v>
      </c>
      <c r="E61" s="203">
        <f t="shared" si="7"/>
        <v>55</v>
      </c>
    </row>
    <row r="62" spans="1:5" ht="15.75" x14ac:dyDescent="0.25">
      <c r="A62" s="111" t="s">
        <v>991</v>
      </c>
      <c r="B62" s="77" t="s">
        <v>992</v>
      </c>
      <c r="C62" s="204">
        <v>55</v>
      </c>
      <c r="D62" s="204">
        <v>55</v>
      </c>
      <c r="E62" s="204">
        <v>55</v>
      </c>
    </row>
    <row r="63" spans="1:5" ht="31.5" x14ac:dyDescent="0.25">
      <c r="A63" s="75" t="s">
        <v>55</v>
      </c>
      <c r="B63" s="84" t="s">
        <v>56</v>
      </c>
      <c r="C63" s="203">
        <f>SUM(C64+C66)</f>
        <v>236</v>
      </c>
      <c r="D63" s="203">
        <f>SUM(D64+D66)</f>
        <v>236</v>
      </c>
      <c r="E63" s="203">
        <f>SUM(E64+E66)</f>
        <v>236</v>
      </c>
    </row>
    <row r="64" spans="1:5" ht="78.75" x14ac:dyDescent="0.25">
      <c r="A64" s="75" t="s">
        <v>57</v>
      </c>
      <c r="B64" s="84" t="s">
        <v>58</v>
      </c>
      <c r="C64" s="203">
        <f>C65</f>
        <v>235</v>
      </c>
      <c r="D64" s="203">
        <f>D65</f>
        <v>235</v>
      </c>
      <c r="E64" s="203">
        <f>E65</f>
        <v>235</v>
      </c>
    </row>
    <row r="65" spans="1:15" ht="78.75" x14ac:dyDescent="0.25">
      <c r="A65" s="111" t="s">
        <v>993</v>
      </c>
      <c r="B65" s="77" t="s">
        <v>1051</v>
      </c>
      <c r="C65" s="204">
        <v>235</v>
      </c>
      <c r="D65" s="204">
        <v>235</v>
      </c>
      <c r="E65" s="204">
        <v>235</v>
      </c>
    </row>
    <row r="66" spans="1:15" ht="31.5" x14ac:dyDescent="0.25">
      <c r="A66" s="75" t="s">
        <v>59</v>
      </c>
      <c r="B66" s="84" t="s">
        <v>60</v>
      </c>
      <c r="C66" s="203">
        <f>SUM(C67)</f>
        <v>1</v>
      </c>
      <c r="D66" s="203">
        <f>SUM(D67)</f>
        <v>1</v>
      </c>
      <c r="E66" s="203">
        <f>SUM(E67)</f>
        <v>1</v>
      </c>
    </row>
    <row r="67" spans="1:15" ht="47.25" x14ac:dyDescent="0.25">
      <c r="A67" s="111" t="s">
        <v>994</v>
      </c>
      <c r="B67" s="77" t="s">
        <v>1052</v>
      </c>
      <c r="C67" s="204">
        <v>1</v>
      </c>
      <c r="D67" s="204">
        <v>1</v>
      </c>
      <c r="E67" s="204">
        <v>1</v>
      </c>
    </row>
    <row r="68" spans="1:15" ht="15.75" x14ac:dyDescent="0.25">
      <c r="A68" s="75" t="s">
        <v>61</v>
      </c>
      <c r="B68" s="84" t="s">
        <v>62</v>
      </c>
      <c r="C68" s="203">
        <f>C69+C81</f>
        <v>23</v>
      </c>
      <c r="D68" s="203">
        <f t="shared" ref="D68:E68" si="8">D69+D81</f>
        <v>23.25</v>
      </c>
      <c r="E68" s="203">
        <f t="shared" si="8"/>
        <v>23.25</v>
      </c>
    </row>
    <row r="69" spans="1:15" ht="37.5" customHeight="1" x14ac:dyDescent="0.25">
      <c r="A69" s="75" t="s">
        <v>522</v>
      </c>
      <c r="B69" s="129" t="s">
        <v>63</v>
      </c>
      <c r="C69" s="203">
        <f>C70+C72+C74+C76</f>
        <v>13</v>
      </c>
      <c r="D69" s="203">
        <f>D70+D72+D74+D76</f>
        <v>13.25</v>
      </c>
      <c r="E69" s="203">
        <f>E70+E72+E74+E76</f>
        <v>13.25</v>
      </c>
    </row>
    <row r="70" spans="1:15" ht="62.25" customHeight="1" x14ac:dyDescent="0.25">
      <c r="A70" s="75" t="s">
        <v>535</v>
      </c>
      <c r="B70" s="135" t="s">
        <v>534</v>
      </c>
      <c r="C70" s="203">
        <f>C71</f>
        <v>7.5</v>
      </c>
      <c r="D70" s="203">
        <f>D71</f>
        <v>8.5</v>
      </c>
      <c r="E70" s="203">
        <f>E71</f>
        <v>8.5</v>
      </c>
    </row>
    <row r="71" spans="1:15" s="104" customFormat="1" ht="90" customHeight="1" x14ac:dyDescent="0.25">
      <c r="A71" s="111" t="s">
        <v>524</v>
      </c>
      <c r="B71" s="136" t="s">
        <v>529</v>
      </c>
      <c r="C71" s="204">
        <v>7.5</v>
      </c>
      <c r="D71" s="204">
        <v>8.5</v>
      </c>
      <c r="E71" s="204">
        <v>8.5</v>
      </c>
      <c r="J71" s="312"/>
      <c r="K71" s="343"/>
      <c r="L71" s="343"/>
      <c r="M71" s="343"/>
      <c r="N71" s="343"/>
      <c r="O71" s="343"/>
    </row>
    <row r="72" spans="1:15" ht="71.25" customHeight="1" x14ac:dyDescent="0.25">
      <c r="A72" s="75" t="s">
        <v>537</v>
      </c>
      <c r="B72" s="135" t="s">
        <v>536</v>
      </c>
      <c r="C72" s="203">
        <f>C73</f>
        <v>2.5</v>
      </c>
      <c r="D72" s="203">
        <f>D73</f>
        <v>2.5</v>
      </c>
      <c r="E72" s="203">
        <f>E73</f>
        <v>2.5</v>
      </c>
    </row>
    <row r="73" spans="1:15" ht="94.5" x14ac:dyDescent="0.25">
      <c r="A73" s="111" t="s">
        <v>523</v>
      </c>
      <c r="B73" s="136" t="s">
        <v>530</v>
      </c>
      <c r="C73" s="204">
        <v>2.5</v>
      </c>
      <c r="D73" s="204">
        <v>2.5</v>
      </c>
      <c r="E73" s="204">
        <v>2.5</v>
      </c>
    </row>
    <row r="74" spans="1:15" ht="47.25" hidden="1" x14ac:dyDescent="0.25">
      <c r="A74" s="75" t="s">
        <v>815</v>
      </c>
      <c r="B74" s="137" t="s">
        <v>817</v>
      </c>
      <c r="C74" s="203">
        <f>C75</f>
        <v>0</v>
      </c>
      <c r="D74" s="203">
        <f>D75</f>
        <v>0</v>
      </c>
      <c r="E74" s="203">
        <f>E75</f>
        <v>0</v>
      </c>
    </row>
    <row r="75" spans="1:15" ht="90.75" hidden="1" customHeight="1" x14ac:dyDescent="0.25">
      <c r="A75" s="111" t="s">
        <v>816</v>
      </c>
      <c r="B75" s="136" t="s">
        <v>818</v>
      </c>
      <c r="C75" s="204"/>
      <c r="D75" s="204"/>
      <c r="E75" s="204"/>
    </row>
    <row r="76" spans="1:15" ht="15.6" customHeight="1" x14ac:dyDescent="0.25">
      <c r="A76" s="75" t="s">
        <v>533</v>
      </c>
      <c r="B76" s="137" t="s">
        <v>532</v>
      </c>
      <c r="C76" s="203">
        <f>C77</f>
        <v>3</v>
      </c>
      <c r="D76" s="203">
        <f>D77</f>
        <v>2.25</v>
      </c>
      <c r="E76" s="203">
        <f>E77</f>
        <v>2.25</v>
      </c>
    </row>
    <row r="77" spans="1:15" ht="15.6" customHeight="1" x14ac:dyDescent="0.25">
      <c r="A77" s="111" t="s">
        <v>527</v>
      </c>
      <c r="B77" s="138" t="s">
        <v>531</v>
      </c>
      <c r="C77" s="204">
        <v>3</v>
      </c>
      <c r="D77" s="204">
        <v>2.25</v>
      </c>
      <c r="E77" s="204">
        <v>2.25</v>
      </c>
    </row>
    <row r="78" spans="1:15" ht="15.75" hidden="1" x14ac:dyDescent="0.25">
      <c r="A78" s="3" t="s">
        <v>525</v>
      </c>
      <c r="B78" s="94" t="s">
        <v>274</v>
      </c>
      <c r="C78" s="203">
        <f>C79</f>
        <v>0</v>
      </c>
      <c r="D78" s="203">
        <f>D79</f>
        <v>0</v>
      </c>
      <c r="E78" s="203">
        <f>E79</f>
        <v>0</v>
      </c>
      <c r="F78" s="65">
        <v>443864.2</v>
      </c>
      <c r="H78" s="106"/>
      <c r="J78" s="311"/>
      <c r="K78" s="345">
        <f>C78-C80-C132</f>
        <v>0</v>
      </c>
      <c r="L78" s="346" t="s">
        <v>854</v>
      </c>
      <c r="M78" s="347">
        <f>331602347.57/1000</f>
        <v>331602.34756999998</v>
      </c>
      <c r="O78" s="345">
        <f>K78-M78</f>
        <v>-331602.34756999998</v>
      </c>
    </row>
    <row r="79" spans="1:15" ht="15.75" hidden="1" x14ac:dyDescent="0.25">
      <c r="A79" s="3" t="s">
        <v>526</v>
      </c>
      <c r="B79" s="94" t="s">
        <v>275</v>
      </c>
      <c r="C79" s="203">
        <f>SUM(C80)</f>
        <v>0</v>
      </c>
      <c r="D79" s="203">
        <f>SUM(D80)</f>
        <v>0</v>
      </c>
      <c r="E79" s="203">
        <f>SUM(E80)</f>
        <v>0</v>
      </c>
      <c r="H79" s="106"/>
      <c r="I79" s="65"/>
      <c r="J79" s="313"/>
      <c r="K79" s="345"/>
      <c r="L79" s="345"/>
    </row>
    <row r="80" spans="1:15" ht="15.75" hidden="1" x14ac:dyDescent="0.25">
      <c r="A80" s="451" t="s">
        <v>276</v>
      </c>
      <c r="B80" s="93" t="s">
        <v>277</v>
      </c>
      <c r="C80" s="204">
        <v>0</v>
      </c>
      <c r="D80" s="204">
        <v>0</v>
      </c>
      <c r="E80" s="204">
        <v>0</v>
      </c>
      <c r="K80" s="345"/>
      <c r="L80" s="345"/>
    </row>
    <row r="81" spans="1:15" ht="15.75" x14ac:dyDescent="0.25">
      <c r="A81" s="107" t="s">
        <v>995</v>
      </c>
      <c r="B81" s="338" t="s">
        <v>996</v>
      </c>
      <c r="C81" s="203">
        <f>C82</f>
        <v>10</v>
      </c>
      <c r="D81" s="203">
        <f t="shared" ref="D81:E82" si="9">D82</f>
        <v>10</v>
      </c>
      <c r="E81" s="203">
        <f t="shared" si="9"/>
        <v>10</v>
      </c>
      <c r="K81" s="345"/>
      <c r="L81" s="345"/>
    </row>
    <row r="82" spans="1:15" ht="15.75" x14ac:dyDescent="0.25">
      <c r="A82" s="107" t="s">
        <v>997</v>
      </c>
      <c r="B82" s="94" t="s">
        <v>998</v>
      </c>
      <c r="C82" s="203">
        <f>C83</f>
        <v>10</v>
      </c>
      <c r="D82" s="203">
        <f t="shared" si="9"/>
        <v>10</v>
      </c>
      <c r="E82" s="203">
        <f t="shared" si="9"/>
        <v>10</v>
      </c>
      <c r="F82" s="65"/>
    </row>
    <row r="83" spans="1:15" ht="94.5" x14ac:dyDescent="0.25">
      <c r="A83" s="448" t="s">
        <v>999</v>
      </c>
      <c r="B83" s="93" t="s">
        <v>1000</v>
      </c>
      <c r="C83" s="204">
        <v>10</v>
      </c>
      <c r="D83" s="204">
        <v>10</v>
      </c>
      <c r="E83" s="204">
        <v>10</v>
      </c>
    </row>
    <row r="84" spans="1:15" ht="15.75" x14ac:dyDescent="0.25">
      <c r="A84" s="75" t="s">
        <v>64</v>
      </c>
      <c r="B84" s="76" t="s">
        <v>65</v>
      </c>
      <c r="C84" s="203">
        <f>C85+C131</f>
        <v>558802.83137999999</v>
      </c>
      <c r="D84" s="203">
        <f>D85+D131</f>
        <v>500908.66639999999</v>
      </c>
      <c r="E84" s="203">
        <f>E85+E131</f>
        <v>497843.49279999995</v>
      </c>
    </row>
    <row r="85" spans="1:15" ht="34.5" customHeight="1" x14ac:dyDescent="0.25">
      <c r="A85" s="75" t="s">
        <v>66</v>
      </c>
      <c r="B85" s="76" t="s">
        <v>67</v>
      </c>
      <c r="C85" s="203">
        <f>C86+C91+C111+C126</f>
        <v>558802.83137999999</v>
      </c>
      <c r="D85" s="203">
        <f>D86+D91+D111+D126</f>
        <v>500908.66639999999</v>
      </c>
      <c r="E85" s="203">
        <f>E86+E91+E111+E126</f>
        <v>497843.49279999995</v>
      </c>
      <c r="F85" s="65"/>
      <c r="G85" s="65"/>
      <c r="I85" s="65"/>
    </row>
    <row r="86" spans="1:15" ht="31.5" customHeight="1" x14ac:dyDescent="0.25">
      <c r="A86" s="75" t="s">
        <v>302</v>
      </c>
      <c r="B86" s="85" t="s">
        <v>68</v>
      </c>
      <c r="C86" s="203">
        <f>C87+C89</f>
        <v>217524.5</v>
      </c>
      <c r="D86" s="203">
        <f>D87+D89</f>
        <v>195319.9</v>
      </c>
      <c r="E86" s="203">
        <f>E87+E89</f>
        <v>175431</v>
      </c>
      <c r="F86" s="65"/>
      <c r="G86" s="65"/>
      <c r="I86" s="65"/>
      <c r="J86" s="311"/>
    </row>
    <row r="87" spans="1:15" ht="27.75" customHeight="1" x14ac:dyDescent="0.25">
      <c r="A87" s="75" t="s">
        <v>551</v>
      </c>
      <c r="B87" s="85" t="s">
        <v>550</v>
      </c>
      <c r="C87" s="203">
        <f>C88</f>
        <v>217524.5</v>
      </c>
      <c r="D87" s="203">
        <f>D88</f>
        <v>195319.9</v>
      </c>
      <c r="E87" s="203">
        <f>E88</f>
        <v>175431</v>
      </c>
      <c r="F87" s="65"/>
      <c r="G87" s="65"/>
      <c r="I87" s="65"/>
    </row>
    <row r="88" spans="1:15" ht="34.5" customHeight="1" x14ac:dyDescent="0.25">
      <c r="A88" s="111" t="s">
        <v>1001</v>
      </c>
      <c r="B88" s="82" t="s">
        <v>1002</v>
      </c>
      <c r="C88" s="204">
        <v>217524.5</v>
      </c>
      <c r="D88" s="204">
        <v>195319.9</v>
      </c>
      <c r="E88" s="204">
        <v>175431</v>
      </c>
      <c r="F88" s="65"/>
      <c r="G88" s="65"/>
      <c r="I88" s="65"/>
    </row>
    <row r="89" spans="1:15" ht="54" hidden="1" customHeight="1" x14ac:dyDescent="0.25">
      <c r="A89" s="72"/>
      <c r="B89" s="76"/>
      <c r="C89" s="203">
        <f>C90</f>
        <v>0</v>
      </c>
      <c r="D89" s="203">
        <f>D90</f>
        <v>0</v>
      </c>
      <c r="E89" s="203">
        <f>E90</f>
        <v>0</v>
      </c>
      <c r="F89" s="65"/>
      <c r="G89" s="65"/>
      <c r="I89" s="65"/>
    </row>
    <row r="90" spans="1:15" ht="45.75" hidden="1" customHeight="1" x14ac:dyDescent="0.25">
      <c r="A90" s="71"/>
      <c r="B90" s="82"/>
      <c r="C90" s="204"/>
      <c r="D90" s="204"/>
      <c r="E90" s="204"/>
      <c r="F90" s="65"/>
      <c r="G90" s="65"/>
      <c r="I90" s="65"/>
    </row>
    <row r="91" spans="1:15" ht="35.25" customHeight="1" x14ac:dyDescent="0.25">
      <c r="A91" s="75" t="s">
        <v>301</v>
      </c>
      <c r="B91" s="85" t="s">
        <v>69</v>
      </c>
      <c r="C91" s="203">
        <f>C92+C94+C96+C98+C100</f>
        <v>52478.958980000003</v>
      </c>
      <c r="D91" s="203">
        <f t="shared" ref="D91:E91" si="10">D92+D94+D96+D98+D100</f>
        <v>21312.5</v>
      </c>
      <c r="E91" s="203">
        <f t="shared" si="10"/>
        <v>21824.2</v>
      </c>
      <c r="F91" s="65"/>
      <c r="G91" s="65"/>
      <c r="I91" s="65"/>
    </row>
    <row r="92" spans="1:15" ht="51.75" customHeight="1" x14ac:dyDescent="0.25">
      <c r="A92" s="75" t="s">
        <v>690</v>
      </c>
      <c r="B92" s="98" t="s">
        <v>813</v>
      </c>
      <c r="C92" s="203">
        <f>C93</f>
        <v>2520</v>
      </c>
      <c r="D92" s="203">
        <f>D93</f>
        <v>0</v>
      </c>
      <c r="E92" s="203">
        <f>E93</f>
        <v>0</v>
      </c>
      <c r="F92" s="65"/>
      <c r="G92" s="65"/>
      <c r="H92" s="106"/>
      <c r="I92" s="65"/>
    </row>
    <row r="93" spans="1:15" ht="51.75" customHeight="1" x14ac:dyDescent="0.25">
      <c r="A93" s="111" t="s">
        <v>1003</v>
      </c>
      <c r="B93" s="160" t="s">
        <v>1004</v>
      </c>
      <c r="C93" s="204">
        <v>2520</v>
      </c>
      <c r="D93" s="204">
        <v>0</v>
      </c>
      <c r="E93" s="204">
        <v>0</v>
      </c>
      <c r="F93" s="65"/>
      <c r="G93" s="65"/>
      <c r="H93" s="106"/>
      <c r="I93" s="65"/>
    </row>
    <row r="94" spans="1:15" s="86" customFormat="1" ht="51.75" customHeight="1" x14ac:dyDescent="0.25">
      <c r="A94" s="436" t="s">
        <v>683</v>
      </c>
      <c r="B94" s="76" t="s">
        <v>684</v>
      </c>
      <c r="C94" s="203">
        <f>C95</f>
        <v>4931.6000000000004</v>
      </c>
      <c r="D94" s="203">
        <f>D95</f>
        <v>5080.6000000000004</v>
      </c>
      <c r="E94" s="203">
        <f>E95</f>
        <v>5080.6000000000004</v>
      </c>
      <c r="J94" s="314"/>
      <c r="K94" s="342"/>
      <c r="L94" s="342"/>
      <c r="M94" s="342"/>
      <c r="N94" s="342"/>
      <c r="O94" s="342"/>
    </row>
    <row r="95" spans="1:15" s="86" customFormat="1" ht="51.75" customHeight="1" x14ac:dyDescent="0.25">
      <c r="A95" s="438" t="s">
        <v>1005</v>
      </c>
      <c r="B95" s="82" t="s">
        <v>1006</v>
      </c>
      <c r="C95" s="204">
        <v>4931.6000000000004</v>
      </c>
      <c r="D95" s="204">
        <v>5080.6000000000004</v>
      </c>
      <c r="E95" s="204">
        <v>5080.6000000000004</v>
      </c>
      <c r="J95" s="314"/>
      <c r="K95" s="342"/>
      <c r="L95" s="342"/>
      <c r="M95" s="342"/>
      <c r="N95" s="342"/>
      <c r="O95" s="342"/>
    </row>
    <row r="96" spans="1:15" ht="37.5" customHeight="1" x14ac:dyDescent="0.25">
      <c r="A96" s="341" t="s">
        <v>811</v>
      </c>
      <c r="B96" s="85" t="s">
        <v>812</v>
      </c>
      <c r="C96" s="203">
        <f>C97</f>
        <v>282.60000000000002</v>
      </c>
      <c r="D96" s="203">
        <f>D97</f>
        <v>282.60000000000002</v>
      </c>
      <c r="E96" s="203">
        <f>E97</f>
        <v>282.60000000000002</v>
      </c>
      <c r="G96" s="86"/>
    </row>
    <row r="97" spans="1:15" s="86" customFormat="1" ht="30.75" customHeight="1" x14ac:dyDescent="0.25">
      <c r="A97" s="340" t="s">
        <v>1007</v>
      </c>
      <c r="B97" s="131" t="s">
        <v>1008</v>
      </c>
      <c r="C97" s="204">
        <v>282.60000000000002</v>
      </c>
      <c r="D97" s="204">
        <v>282.60000000000002</v>
      </c>
      <c r="E97" s="204">
        <v>282.60000000000002</v>
      </c>
      <c r="F97" s="86" t="s">
        <v>675</v>
      </c>
      <c r="J97" s="314"/>
      <c r="K97" s="342"/>
      <c r="L97" s="342"/>
      <c r="M97" s="342"/>
      <c r="N97" s="342"/>
      <c r="O97" s="342"/>
    </row>
    <row r="98" spans="1:15" s="104" customFormat="1" ht="15.75" x14ac:dyDescent="0.25">
      <c r="A98" s="142" t="s">
        <v>562</v>
      </c>
      <c r="B98" s="143" t="s">
        <v>563</v>
      </c>
      <c r="C98" s="203">
        <f>C99</f>
        <v>112.4</v>
      </c>
      <c r="D98" s="203">
        <f>D99</f>
        <v>0</v>
      </c>
      <c r="E98" s="203">
        <f>E99</f>
        <v>0</v>
      </c>
      <c r="G98" s="106"/>
      <c r="H98" s="105" t="e">
        <f>#REF!+#REF!+#REF!+#REF!+C100+C102+#REF!+#REF!+#REF!+#REF!+#REF!</f>
        <v>#REF!</v>
      </c>
      <c r="I98" s="105"/>
      <c r="J98" s="312"/>
      <c r="K98" s="343"/>
      <c r="L98" s="343"/>
      <c r="M98" s="343"/>
      <c r="N98" s="343"/>
      <c r="O98" s="343"/>
    </row>
    <row r="99" spans="1:15" s="104" customFormat="1" ht="31.5" x14ac:dyDescent="0.25">
      <c r="A99" s="144" t="s">
        <v>1009</v>
      </c>
      <c r="B99" s="141" t="s">
        <v>1010</v>
      </c>
      <c r="C99" s="204">
        <v>112.4</v>
      </c>
      <c r="D99" s="204">
        <v>0</v>
      </c>
      <c r="E99" s="204">
        <v>0</v>
      </c>
      <c r="G99" s="106"/>
      <c r="I99" s="105"/>
      <c r="J99" s="312"/>
      <c r="K99" s="343"/>
      <c r="L99" s="343"/>
      <c r="M99" s="343"/>
      <c r="N99" s="343"/>
      <c r="O99" s="343"/>
    </row>
    <row r="100" spans="1:15" ht="25.5" customHeight="1" x14ac:dyDescent="0.25">
      <c r="A100" s="436" t="s">
        <v>544</v>
      </c>
      <c r="B100" s="85" t="s">
        <v>543</v>
      </c>
      <c r="C100" s="67">
        <f>C101</f>
        <v>44632.358980000005</v>
      </c>
      <c r="D100" s="67">
        <f>D101</f>
        <v>15949.3</v>
      </c>
      <c r="E100" s="67">
        <f>E101</f>
        <v>16461</v>
      </c>
      <c r="G100" s="88"/>
    </row>
    <row r="101" spans="1:15" s="88" customFormat="1" ht="27" customHeight="1" x14ac:dyDescent="0.25">
      <c r="A101" s="111" t="s">
        <v>1011</v>
      </c>
      <c r="B101" s="456" t="s">
        <v>1053</v>
      </c>
      <c r="C101" s="18">
        <f>SUM(C102:C110)</f>
        <v>44632.358980000005</v>
      </c>
      <c r="D101" s="18">
        <f>SUM(D102:D110)</f>
        <v>15949.3</v>
      </c>
      <c r="E101" s="18">
        <f>SUM(E102:E110)</f>
        <v>16461</v>
      </c>
      <c r="J101" s="315"/>
      <c r="K101" s="348"/>
      <c r="L101" s="342"/>
      <c r="M101" s="348"/>
      <c r="N101" s="348"/>
      <c r="O101" s="348"/>
    </row>
    <row r="102" spans="1:15" ht="86.25" customHeight="1" x14ac:dyDescent="0.25">
      <c r="A102" s="624"/>
      <c r="B102" s="87" t="s">
        <v>1012</v>
      </c>
      <c r="C102" s="189">
        <v>652</v>
      </c>
      <c r="D102" s="189">
        <v>652</v>
      </c>
      <c r="E102" s="189">
        <v>652</v>
      </c>
      <c r="K102" s="344"/>
    </row>
    <row r="103" spans="1:15" ht="34.5" customHeight="1" x14ac:dyDescent="0.25">
      <c r="A103" s="624"/>
      <c r="B103" s="185" t="s">
        <v>1013</v>
      </c>
      <c r="C103" s="147">
        <v>5781.2</v>
      </c>
      <c r="D103" s="147">
        <v>5969.2</v>
      </c>
      <c r="E103" s="147">
        <v>6164.8</v>
      </c>
    </row>
    <row r="104" spans="1:15" s="102" customFormat="1" ht="34.5" customHeight="1" x14ac:dyDescent="0.2">
      <c r="A104" s="624"/>
      <c r="B104" s="77" t="s">
        <v>1014</v>
      </c>
      <c r="C104" s="204">
        <v>3137.2</v>
      </c>
      <c r="D104" s="204">
        <v>3178.3</v>
      </c>
      <c r="E104" s="204">
        <v>3276.1</v>
      </c>
      <c r="F104" s="196"/>
      <c r="G104" s="196"/>
      <c r="H104" s="196"/>
      <c r="I104" s="196"/>
      <c r="J104" s="316"/>
      <c r="K104" s="350"/>
      <c r="L104" s="350"/>
      <c r="M104" s="350"/>
      <c r="N104" s="350"/>
      <c r="O104" s="350"/>
    </row>
    <row r="105" spans="1:15" s="196" customFormat="1" ht="54.75" customHeight="1" x14ac:dyDescent="0.2">
      <c r="A105" s="624"/>
      <c r="B105" s="194" t="s">
        <v>1015</v>
      </c>
      <c r="C105" s="18">
        <v>6900.4369800000004</v>
      </c>
      <c r="D105" s="18">
        <v>0</v>
      </c>
      <c r="E105" s="18">
        <v>0</v>
      </c>
      <c r="J105" s="316"/>
      <c r="K105" s="350"/>
      <c r="L105" s="350"/>
      <c r="M105" s="350"/>
      <c r="N105" s="350"/>
      <c r="O105" s="350"/>
    </row>
    <row r="106" spans="1:15" s="196" customFormat="1" ht="41.25" customHeight="1" x14ac:dyDescent="0.2">
      <c r="A106" s="624"/>
      <c r="B106" s="194" t="s">
        <v>1016</v>
      </c>
      <c r="C106" s="18">
        <v>237.2</v>
      </c>
      <c r="D106" s="18">
        <v>237.2</v>
      </c>
      <c r="E106" s="18">
        <v>237.2</v>
      </c>
      <c r="J106" s="316"/>
      <c r="K106" s="350"/>
      <c r="L106" s="350"/>
      <c r="M106" s="350"/>
      <c r="N106" s="350"/>
      <c r="O106" s="350"/>
    </row>
    <row r="107" spans="1:15" s="215" customFormat="1" ht="47.25" customHeight="1" x14ac:dyDescent="0.2">
      <c r="A107" s="624"/>
      <c r="B107" s="194" t="s">
        <v>1017</v>
      </c>
      <c r="C107" s="18">
        <v>5254.8</v>
      </c>
      <c r="D107" s="18">
        <v>5465.3</v>
      </c>
      <c r="E107" s="18">
        <v>5683.6</v>
      </c>
      <c r="J107" s="317"/>
      <c r="K107" s="350"/>
      <c r="L107" s="350"/>
      <c r="M107" s="350"/>
      <c r="N107" s="350"/>
      <c r="O107" s="350"/>
    </row>
    <row r="108" spans="1:15" s="215" customFormat="1" ht="57" customHeight="1" x14ac:dyDescent="0.2">
      <c r="A108" s="624"/>
      <c r="B108" s="194" t="s">
        <v>1018</v>
      </c>
      <c r="C108" s="18">
        <v>247.3</v>
      </c>
      <c r="D108" s="18">
        <v>247.3</v>
      </c>
      <c r="E108" s="18">
        <v>247.3</v>
      </c>
      <c r="J108" s="317"/>
      <c r="K108" s="350"/>
      <c r="L108" s="350"/>
      <c r="M108" s="350"/>
      <c r="N108" s="350"/>
      <c r="O108" s="350"/>
    </row>
    <row r="109" spans="1:15" s="215" customFormat="1" ht="88.5" customHeight="1" x14ac:dyDescent="0.2">
      <c r="A109" s="624"/>
      <c r="B109" s="194" t="s">
        <v>1019</v>
      </c>
      <c r="C109" s="18">
        <v>200</v>
      </c>
      <c r="D109" s="18">
        <v>200</v>
      </c>
      <c r="E109" s="18">
        <v>200</v>
      </c>
      <c r="J109" s="317"/>
      <c r="K109" s="350"/>
      <c r="L109" s="350"/>
      <c r="M109" s="350"/>
      <c r="N109" s="350"/>
      <c r="O109" s="350"/>
    </row>
    <row r="110" spans="1:15" ht="31.5" x14ac:dyDescent="0.25">
      <c r="A110" s="624"/>
      <c r="B110" s="194" t="s">
        <v>1020</v>
      </c>
      <c r="C110" s="18">
        <v>22222.222000000002</v>
      </c>
      <c r="D110" s="18">
        <v>0</v>
      </c>
      <c r="E110" s="18">
        <v>0</v>
      </c>
    </row>
    <row r="111" spans="1:15" ht="24.75" customHeight="1" x14ac:dyDescent="0.25">
      <c r="A111" s="75" t="s">
        <v>300</v>
      </c>
      <c r="B111" s="84" t="s">
        <v>71</v>
      </c>
      <c r="C111" s="203">
        <f>C124+C112</f>
        <v>276573.27240000002</v>
      </c>
      <c r="D111" s="203">
        <f t="shared" ref="D111:E111" si="11">D124+D112</f>
        <v>277050.16639999999</v>
      </c>
      <c r="E111" s="203">
        <f t="shared" si="11"/>
        <v>293362.19279999996</v>
      </c>
    </row>
    <row r="112" spans="1:15" ht="36.75" customHeight="1" x14ac:dyDescent="0.25">
      <c r="A112" s="75" t="s">
        <v>299</v>
      </c>
      <c r="B112" s="84" t="s">
        <v>72</v>
      </c>
      <c r="C112" s="203">
        <f>C113+C122</f>
        <v>276007.37239999999</v>
      </c>
      <c r="D112" s="203">
        <f>D113+D122</f>
        <v>276453.06640000001</v>
      </c>
      <c r="E112" s="203">
        <f>E113+E122</f>
        <v>292741.59279999998</v>
      </c>
    </row>
    <row r="113" spans="1:15" ht="34.5" customHeight="1" x14ac:dyDescent="0.25">
      <c r="A113" s="111" t="s">
        <v>1021</v>
      </c>
      <c r="B113" s="77" t="s">
        <v>1022</v>
      </c>
      <c r="C113" s="204">
        <f>SUM(C114+C115+C118+C119+C120+C121)</f>
        <v>10704.172399999999</v>
      </c>
      <c r="D113" s="204">
        <f t="shared" ref="D113:E113" si="12">SUM(D114+D115+D118+D119+D120+D121)</f>
        <v>11020.1664</v>
      </c>
      <c r="E113" s="204">
        <f t="shared" si="12"/>
        <v>11381.292799999999</v>
      </c>
    </row>
    <row r="114" spans="1:15" ht="144.75" customHeight="1" x14ac:dyDescent="0.25">
      <c r="A114" s="624"/>
      <c r="B114" s="77" t="s">
        <v>1023</v>
      </c>
      <c r="C114" s="9">
        <v>344.17239999999998</v>
      </c>
      <c r="D114" s="9">
        <v>357.96640000000002</v>
      </c>
      <c r="E114" s="9">
        <v>372.2928</v>
      </c>
      <c r="J114" s="318"/>
      <c r="K114" s="349"/>
    </row>
    <row r="115" spans="1:15" ht="48.75" customHeight="1" x14ac:dyDescent="0.25">
      <c r="A115" s="624"/>
      <c r="B115" s="77" t="s">
        <v>1024</v>
      </c>
      <c r="C115" s="9">
        <f>SUM(C116:C117)</f>
        <v>6765.5999999999995</v>
      </c>
      <c r="D115" s="9">
        <f>SUM(D116:D117)</f>
        <v>7036.6</v>
      </c>
      <c r="E115" s="9">
        <f>SUM(E116:E117)</f>
        <v>7318.3</v>
      </c>
      <c r="F115" s="110"/>
      <c r="G115" s="110"/>
      <c r="H115" s="110"/>
      <c r="I115" s="110"/>
    </row>
    <row r="116" spans="1:15" ht="80.25" customHeight="1" x14ac:dyDescent="0.25">
      <c r="A116" s="624"/>
      <c r="B116" s="186" t="s">
        <v>712</v>
      </c>
      <c r="C116" s="190">
        <v>6335.4</v>
      </c>
      <c r="D116" s="190">
        <v>6589.1</v>
      </c>
      <c r="E116" s="190">
        <v>6853</v>
      </c>
      <c r="F116" s="110"/>
      <c r="G116" s="110"/>
      <c r="H116" s="110"/>
      <c r="I116" s="110"/>
    </row>
    <row r="117" spans="1:15" ht="133.5" customHeight="1" x14ac:dyDescent="0.25">
      <c r="A117" s="624"/>
      <c r="B117" s="186" t="s">
        <v>713</v>
      </c>
      <c r="C117" s="190">
        <v>430.2</v>
      </c>
      <c r="D117" s="190">
        <v>447.5</v>
      </c>
      <c r="E117" s="190">
        <v>465.3</v>
      </c>
      <c r="F117" s="110"/>
      <c r="G117" s="110"/>
      <c r="H117" s="110"/>
      <c r="I117" s="110"/>
      <c r="K117" s="342" t="s">
        <v>896</v>
      </c>
    </row>
    <row r="118" spans="1:15" ht="63" x14ac:dyDescent="0.25">
      <c r="A118" s="624"/>
      <c r="B118" s="77" t="s">
        <v>1025</v>
      </c>
      <c r="C118" s="9">
        <v>210.4</v>
      </c>
      <c r="D118" s="9">
        <v>210.4</v>
      </c>
      <c r="E118" s="9">
        <v>210.4</v>
      </c>
      <c r="F118" s="110"/>
      <c r="G118" s="110"/>
      <c r="H118" s="110"/>
      <c r="I118" s="110"/>
    </row>
    <row r="119" spans="1:15" ht="47.25" customHeight="1" x14ac:dyDescent="0.25">
      <c r="A119" s="624"/>
      <c r="B119" s="77" t="s">
        <v>1026</v>
      </c>
      <c r="C119" s="9">
        <v>1548.8</v>
      </c>
      <c r="D119" s="9">
        <v>1610.9</v>
      </c>
      <c r="E119" s="9">
        <v>1675.3</v>
      </c>
      <c r="F119" s="110"/>
      <c r="G119" s="110"/>
      <c r="H119" s="110"/>
      <c r="I119" s="110"/>
    </row>
    <row r="120" spans="1:15" ht="54" customHeight="1" x14ac:dyDescent="0.25">
      <c r="A120" s="624"/>
      <c r="B120" s="20" t="s">
        <v>1027</v>
      </c>
      <c r="C120" s="9">
        <v>48.2</v>
      </c>
      <c r="D120" s="9">
        <v>17.3</v>
      </c>
      <c r="E120" s="9">
        <v>18</v>
      </c>
      <c r="F120" s="110"/>
      <c r="G120" s="110"/>
      <c r="H120" s="110"/>
      <c r="I120" s="110"/>
    </row>
    <row r="121" spans="1:15" ht="55.15" customHeight="1" x14ac:dyDescent="0.25">
      <c r="A121" s="624"/>
      <c r="B121" s="77" t="s">
        <v>1028</v>
      </c>
      <c r="C121" s="452">
        <v>1787</v>
      </c>
      <c r="D121" s="452">
        <v>1787</v>
      </c>
      <c r="E121" s="452">
        <v>1787</v>
      </c>
      <c r="F121" s="110"/>
      <c r="G121" s="110"/>
      <c r="H121" s="110"/>
      <c r="I121" s="110"/>
    </row>
    <row r="122" spans="1:15" ht="33" customHeight="1" x14ac:dyDescent="0.25">
      <c r="A122" s="75" t="s">
        <v>855</v>
      </c>
      <c r="B122" s="338" t="s">
        <v>856</v>
      </c>
      <c r="C122" s="35">
        <f>C123</f>
        <v>265303.2</v>
      </c>
      <c r="D122" s="35">
        <f>D123</f>
        <v>265432.90000000002</v>
      </c>
      <c r="E122" s="35">
        <f>E123</f>
        <v>281360.3</v>
      </c>
      <c r="F122" s="110"/>
      <c r="G122" s="110"/>
      <c r="H122" s="110"/>
      <c r="I122" s="110"/>
    </row>
    <row r="123" spans="1:15" ht="39" customHeight="1" x14ac:dyDescent="0.25">
      <c r="A123" s="111" t="s">
        <v>1029</v>
      </c>
      <c r="B123" s="87" t="s">
        <v>1030</v>
      </c>
      <c r="C123" s="204">
        <v>265303.2</v>
      </c>
      <c r="D123" s="204">
        <v>265432.90000000002</v>
      </c>
      <c r="E123" s="204">
        <v>281360.3</v>
      </c>
    </row>
    <row r="124" spans="1:15" ht="31.5" x14ac:dyDescent="0.25">
      <c r="A124" s="75" t="s">
        <v>298</v>
      </c>
      <c r="B124" s="84" t="s">
        <v>73</v>
      </c>
      <c r="C124" s="203">
        <f t="shared" ref="C124:E124" si="13">C125</f>
        <v>565.9</v>
      </c>
      <c r="D124" s="203">
        <f t="shared" si="13"/>
        <v>597.1</v>
      </c>
      <c r="E124" s="203">
        <f t="shared" si="13"/>
        <v>620.6</v>
      </c>
    </row>
    <row r="125" spans="1:15" ht="31.5" x14ac:dyDescent="0.25">
      <c r="A125" s="111" t="s">
        <v>1031</v>
      </c>
      <c r="B125" s="77" t="s">
        <v>1032</v>
      </c>
      <c r="C125" s="204">
        <v>565.9</v>
      </c>
      <c r="D125" s="204">
        <v>597.1</v>
      </c>
      <c r="E125" s="204">
        <v>620.6</v>
      </c>
    </row>
    <row r="126" spans="1:15" ht="21.75" customHeight="1" x14ac:dyDescent="0.25">
      <c r="A126" s="75" t="s">
        <v>297</v>
      </c>
      <c r="B126" s="84" t="s">
        <v>74</v>
      </c>
      <c r="C126" s="203">
        <f>C127+C129</f>
        <v>12226.1</v>
      </c>
      <c r="D126" s="203">
        <f t="shared" ref="D126:E126" si="14">D127+D129</f>
        <v>7226.1</v>
      </c>
      <c r="E126" s="203">
        <f t="shared" si="14"/>
        <v>7226.1</v>
      </c>
    </row>
    <row r="127" spans="1:15" ht="46.9" customHeight="1" x14ac:dyDescent="0.25">
      <c r="A127" s="151" t="s">
        <v>663</v>
      </c>
      <c r="B127" s="154" t="s">
        <v>662</v>
      </c>
      <c r="C127" s="203">
        <f>C128</f>
        <v>7226.1</v>
      </c>
      <c r="D127" s="203">
        <f>D128</f>
        <v>7226.1</v>
      </c>
      <c r="E127" s="203">
        <f>E128</f>
        <v>7226.1</v>
      </c>
    </row>
    <row r="128" spans="1:15" s="104" customFormat="1" ht="66" customHeight="1" x14ac:dyDescent="0.25">
      <c r="A128" s="111" t="s">
        <v>1033</v>
      </c>
      <c r="B128" s="89" t="s">
        <v>1034</v>
      </c>
      <c r="C128" s="204">
        <v>7226.1</v>
      </c>
      <c r="D128" s="204">
        <v>7226.1</v>
      </c>
      <c r="E128" s="204">
        <v>7226.1</v>
      </c>
      <c r="J128" s="312"/>
      <c r="K128" s="343"/>
      <c r="L128" s="343"/>
      <c r="M128" s="343"/>
      <c r="N128" s="343"/>
      <c r="O128" s="343"/>
    </row>
    <row r="129" spans="1:15" ht="36" customHeight="1" x14ac:dyDescent="0.25">
      <c r="A129" s="453" t="s">
        <v>1035</v>
      </c>
      <c r="B129" s="201" t="s">
        <v>1036</v>
      </c>
      <c r="C129" s="336">
        <f>C130</f>
        <v>5000</v>
      </c>
      <c r="D129" s="336">
        <f>D130</f>
        <v>0</v>
      </c>
      <c r="E129" s="336">
        <f>E130</f>
        <v>0</v>
      </c>
    </row>
    <row r="130" spans="1:15" ht="38.25" customHeight="1" x14ac:dyDescent="0.25">
      <c r="A130" s="111" t="s">
        <v>1037</v>
      </c>
      <c r="B130" s="87" t="s">
        <v>1038</v>
      </c>
      <c r="C130" s="355">
        <v>5000</v>
      </c>
      <c r="D130" s="355">
        <v>0</v>
      </c>
      <c r="E130" s="355">
        <v>0</v>
      </c>
    </row>
    <row r="131" spans="1:15" s="104" customFormat="1" ht="31.5" hidden="1" x14ac:dyDescent="0.25">
      <c r="A131" s="188" t="s">
        <v>719</v>
      </c>
      <c r="B131" s="154" t="s">
        <v>723</v>
      </c>
      <c r="C131" s="192">
        <f t="shared" ref="C131:E132" si="15">C132</f>
        <v>0</v>
      </c>
      <c r="D131" s="192">
        <f t="shared" si="15"/>
        <v>0</v>
      </c>
      <c r="E131" s="192">
        <f t="shared" si="15"/>
        <v>0</v>
      </c>
      <c r="J131" s="312"/>
      <c r="K131" s="343"/>
      <c r="L131" s="343"/>
      <c r="M131" s="343"/>
      <c r="N131" s="343"/>
      <c r="O131" s="343"/>
    </row>
    <row r="132" spans="1:15" ht="36" hidden="1" customHeight="1" x14ac:dyDescent="0.25">
      <c r="A132" s="437" t="s">
        <v>722</v>
      </c>
      <c r="B132" s="154" t="s">
        <v>724</v>
      </c>
      <c r="C132" s="192">
        <f t="shared" si="15"/>
        <v>0</v>
      </c>
      <c r="D132" s="192">
        <f t="shared" si="15"/>
        <v>0</v>
      </c>
      <c r="E132" s="192">
        <f t="shared" si="15"/>
        <v>0</v>
      </c>
    </row>
    <row r="133" spans="1:15" ht="15.6" hidden="1" customHeight="1" x14ac:dyDescent="0.25">
      <c r="A133" s="439" t="s">
        <v>717</v>
      </c>
      <c r="B133" s="89" t="s">
        <v>718</v>
      </c>
      <c r="C133" s="191"/>
      <c r="D133" s="191"/>
      <c r="E133" s="191"/>
    </row>
    <row r="134" spans="1:15" ht="15.6" hidden="1" customHeight="1" x14ac:dyDescent="0.25">
      <c r="A134" s="437"/>
      <c r="B134" s="89"/>
      <c r="C134" s="191"/>
      <c r="D134" s="191"/>
      <c r="E134" s="191"/>
    </row>
    <row r="135" spans="1:15" ht="15.6" hidden="1" customHeight="1" x14ac:dyDescent="0.25">
      <c r="A135" s="437"/>
      <c r="B135" s="89"/>
      <c r="C135" s="191"/>
      <c r="D135" s="191"/>
      <c r="E135" s="191"/>
    </row>
    <row r="136" spans="1:15" ht="15.6" hidden="1" customHeight="1" x14ac:dyDescent="0.25">
      <c r="A136" s="437"/>
      <c r="B136" s="89"/>
      <c r="C136" s="191"/>
      <c r="D136" s="191"/>
      <c r="E136" s="191"/>
    </row>
    <row r="137" spans="1:15" ht="15.6" hidden="1" customHeight="1" x14ac:dyDescent="0.25">
      <c r="A137" s="437"/>
      <c r="B137" s="89"/>
      <c r="C137" s="191"/>
      <c r="D137" s="191"/>
      <c r="E137" s="191"/>
    </row>
    <row r="138" spans="1:15" ht="15.6" hidden="1" customHeight="1" x14ac:dyDescent="0.25">
      <c r="A138" s="437"/>
      <c r="B138" s="89"/>
      <c r="C138" s="191"/>
      <c r="D138" s="191"/>
      <c r="E138" s="191"/>
    </row>
    <row r="139" spans="1:15" ht="15.6" hidden="1" customHeight="1" x14ac:dyDescent="0.25">
      <c r="A139" s="205" t="s">
        <v>285</v>
      </c>
      <c r="B139" s="100" t="s">
        <v>286</v>
      </c>
      <c r="C139" s="192">
        <f t="shared" ref="C139:E140" si="16">SUM(C140)</f>
        <v>0</v>
      </c>
      <c r="D139" s="192">
        <f t="shared" si="16"/>
        <v>0</v>
      </c>
      <c r="E139" s="192">
        <f t="shared" si="16"/>
        <v>0</v>
      </c>
    </row>
    <row r="140" spans="1:15" ht="15.6" hidden="1" customHeight="1" x14ac:dyDescent="0.25">
      <c r="A140" s="205" t="s">
        <v>287</v>
      </c>
      <c r="B140" s="100" t="s">
        <v>288</v>
      </c>
      <c r="C140" s="192">
        <f t="shared" si="16"/>
        <v>0</v>
      </c>
      <c r="D140" s="192">
        <f t="shared" si="16"/>
        <v>0</v>
      </c>
      <c r="E140" s="192">
        <f t="shared" si="16"/>
        <v>0</v>
      </c>
    </row>
    <row r="141" spans="1:15" ht="15.6" hidden="1" customHeight="1" x14ac:dyDescent="0.25">
      <c r="A141" s="625" t="s">
        <v>313</v>
      </c>
      <c r="B141" s="103" t="s">
        <v>288</v>
      </c>
      <c r="C141" s="192">
        <f>SUM(C143:C144)</f>
        <v>0</v>
      </c>
      <c r="D141" s="192">
        <f>SUM(D143:D144)</f>
        <v>0</v>
      </c>
      <c r="E141" s="192">
        <f>SUM(E143:E144)</f>
        <v>0</v>
      </c>
    </row>
    <row r="142" spans="1:15" ht="22.7" hidden="1" customHeight="1" x14ac:dyDescent="0.25">
      <c r="A142" s="626"/>
      <c r="B142" s="103" t="s">
        <v>70</v>
      </c>
      <c r="C142" s="192"/>
      <c r="D142" s="192"/>
      <c r="E142" s="192"/>
    </row>
    <row r="143" spans="1:15" ht="15.6" hidden="1" customHeight="1" x14ac:dyDescent="0.25">
      <c r="A143" s="626"/>
      <c r="B143" s="101"/>
      <c r="C143" s="191">
        <v>0</v>
      </c>
      <c r="D143" s="191">
        <v>0</v>
      </c>
      <c r="E143" s="191">
        <v>0</v>
      </c>
    </row>
    <row r="144" spans="1:15" ht="15.75" hidden="1" x14ac:dyDescent="0.25">
      <c r="A144" s="626"/>
      <c r="B144" s="101"/>
      <c r="C144" s="191">
        <v>0</v>
      </c>
      <c r="D144" s="191">
        <v>0</v>
      </c>
      <c r="E144" s="191">
        <v>0</v>
      </c>
      <c r="G144" s="106"/>
      <c r="H144" s="65"/>
      <c r="L144" s="349"/>
    </row>
    <row r="145" spans="1:9" ht="15.75" x14ac:dyDescent="0.25">
      <c r="A145" s="111"/>
      <c r="B145" s="98" t="s">
        <v>75</v>
      </c>
      <c r="C145" s="203">
        <f>SUM(C8+C84)</f>
        <v>933941.13137999992</v>
      </c>
      <c r="D145" s="203">
        <f>SUM(D8+D84)</f>
        <v>898251.41639999999</v>
      </c>
      <c r="E145" s="203">
        <f>SUM(E8+E84)</f>
        <v>915075.38280000002</v>
      </c>
    </row>
    <row r="146" spans="1:9" ht="21.2" customHeight="1" x14ac:dyDescent="0.25">
      <c r="C146" s="91">
        <f>C8+C88+C90</f>
        <v>592662.80000000005</v>
      </c>
      <c r="D146" s="91">
        <f>D8+D88+D90</f>
        <v>592662.65</v>
      </c>
      <c r="E146" s="91">
        <f>E8+E88+E90</f>
        <v>592662.89</v>
      </c>
      <c r="I146" s="124"/>
    </row>
    <row r="147" spans="1:9" x14ac:dyDescent="0.25">
      <c r="C147" s="91">
        <f>C84-C88-C90</f>
        <v>341278.33137999999</v>
      </c>
      <c r="D147" s="91">
        <f>D84-D88-D90</f>
        <v>305588.76639999996</v>
      </c>
      <c r="E147" s="91">
        <f>E84-E88-E90</f>
        <v>322412.49279999995</v>
      </c>
    </row>
  </sheetData>
  <mergeCells count="10">
    <mergeCell ref="B1:C1"/>
    <mergeCell ref="B2:C2"/>
    <mergeCell ref="B3:C3"/>
    <mergeCell ref="A102:A110"/>
    <mergeCell ref="C6:E6"/>
    <mergeCell ref="A114:A121"/>
    <mergeCell ref="A141:A144"/>
    <mergeCell ref="A6:A7"/>
    <mergeCell ref="B6:B7"/>
    <mergeCell ref="A4:E4"/>
  </mergeCells>
  <hyperlinks>
    <hyperlink ref="B71" r:id="rId1" display="consultantplus://offline/ref=90DD075742B43C415054D7C57EEE35341F87E5BC1D9D1BDE3A747C0D881C15D50B24F795703DF0A84C588B73F9A8AC3C8A6AC02CDB9A5E68c4m2F"/>
    <hyperlink ref="B73" r:id="rId2" display="consultantplus://offline/ref=90DD075742B43C415054D7C57EEE35341F87E5BC1D9D1BDE3A747C0D881C15D50B24F795703DF2AD4E588B73F9A8AC3C8A6AC02CDB9A5E68c4m2F"/>
    <hyperlink ref="B77" r:id="rId3" display="consultantplus://offline/ref=90DD075742B43C415054D7C57EEE35341F87E5BC1D9D1BDE3A747C0D881C15D50B24F795703CF7A64B588B73F9A8AC3C8A6AC02CDB9A5E68c4m2F"/>
    <hyperlink ref="B76" r:id="rId4" display="consultantplus://offline/ref=90DD075742B43C415054D7C57EEE35341F87E5BC1D9D1BDE3A747C0D881C15D50B24F795703CF7A64B588B73F9A8AC3C8A6AC02CDB9A5E68c4m2F"/>
    <hyperlink ref="B70" r:id="rId5" display="consultantplus://offline/ref=90DD075742B43C415054D7C57EEE35341F87E5BC1D9D1BDE3A747C0D881C15D50B24F795703DF0A84C588B73F9A8AC3C8A6AC02CDB9A5E68c4m2F"/>
    <hyperlink ref="B72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60" fitToHeight="6" orientation="portrait" r:id="rId7"/>
  <colBreaks count="1" manualBreakCount="1">
    <brk id="5" max="2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9"/>
  <sheetViews>
    <sheetView view="pageBreakPreview" topLeftCell="A974" zoomScale="90" zoomScaleNormal="100" zoomScaleSheetLayoutView="90" workbookViewId="0">
      <selection activeCell="F974" sqref="F1:F1048576"/>
    </sheetView>
  </sheetViews>
  <sheetFormatPr defaultRowHeight="15" x14ac:dyDescent="0.25"/>
  <cols>
    <col min="1" max="1" width="55.140625" style="335" customWidth="1"/>
    <col min="2" max="2" width="5.85546875" style="242" customWidth="1"/>
    <col min="3" max="3" width="5.42578125" style="242" customWidth="1"/>
    <col min="4" max="4" width="15.85546875" style="242" customWidth="1"/>
    <col min="5" max="5" width="7.140625" style="242" customWidth="1"/>
    <col min="6" max="10" width="14.28515625" style="65" customWidth="1"/>
    <col min="11" max="12" width="9.140625" style="242" customWidth="1"/>
    <col min="13" max="13" width="9.85546875" style="242" bestFit="1" customWidth="1"/>
    <col min="14" max="14" width="9.85546875" bestFit="1" customWidth="1"/>
  </cols>
  <sheetData>
    <row r="1" spans="1:14" ht="15.75" x14ac:dyDescent="0.25">
      <c r="A1" s="33"/>
      <c r="B1" s="33"/>
      <c r="C1" s="33"/>
      <c r="E1" s="631"/>
      <c r="F1" s="631"/>
      <c r="G1" s="631"/>
      <c r="H1" s="631"/>
      <c r="I1" s="242"/>
      <c r="J1" s="470" t="s">
        <v>725</v>
      </c>
    </row>
    <row r="2" spans="1:14" ht="15.75" x14ac:dyDescent="0.25">
      <c r="A2" s="33"/>
      <c r="B2" s="33"/>
      <c r="C2" s="33"/>
      <c r="E2" s="631"/>
      <c r="F2" s="631"/>
      <c r="G2" s="631"/>
      <c r="H2" s="631"/>
      <c r="I2" s="242"/>
      <c r="J2" s="470" t="s">
        <v>0</v>
      </c>
    </row>
    <row r="3" spans="1:14" ht="18.75" customHeight="1" x14ac:dyDescent="0.25">
      <c r="A3" s="33"/>
      <c r="B3" s="33"/>
      <c r="C3" s="33"/>
      <c r="E3" s="631"/>
      <c r="F3" s="631"/>
      <c r="G3" s="631"/>
      <c r="H3" s="631"/>
      <c r="I3" s="242"/>
      <c r="J3" s="470" t="s">
        <v>1056</v>
      </c>
    </row>
    <row r="4" spans="1:14" ht="15.75" x14ac:dyDescent="0.25">
      <c r="A4" s="33"/>
      <c r="B4" s="33"/>
      <c r="C4" s="33"/>
      <c r="D4" s="33"/>
      <c r="E4" s="33"/>
      <c r="J4" s="471"/>
    </row>
    <row r="5" spans="1:14" ht="63.75" customHeight="1" x14ac:dyDescent="0.25">
      <c r="A5" s="636" t="s">
        <v>1057</v>
      </c>
      <c r="B5" s="636"/>
      <c r="C5" s="636"/>
      <c r="D5" s="636"/>
      <c r="E5" s="636"/>
      <c r="F5" s="636"/>
      <c r="G5" s="636"/>
      <c r="H5" s="636"/>
      <c r="I5" s="636"/>
      <c r="J5" s="636"/>
    </row>
    <row r="6" spans="1:14" s="241" customFormat="1" ht="15.75" customHeight="1" x14ac:dyDescent="0.25">
      <c r="A6" s="428"/>
      <c r="B6" s="428"/>
      <c r="C6" s="428"/>
      <c r="D6" s="428"/>
      <c r="E6" s="428"/>
      <c r="F6" s="581"/>
      <c r="G6" s="581"/>
      <c r="H6" s="428"/>
      <c r="I6" s="384"/>
      <c r="J6" s="441" t="s">
        <v>1</v>
      </c>
      <c r="K6" s="384"/>
      <c r="L6" s="384"/>
      <c r="M6" s="384"/>
    </row>
    <row r="7" spans="1:14" ht="15.75" x14ac:dyDescent="0.25">
      <c r="A7" s="633" t="s">
        <v>238</v>
      </c>
      <c r="B7" s="634" t="s">
        <v>79</v>
      </c>
      <c r="C7" s="634" t="s">
        <v>80</v>
      </c>
      <c r="D7" s="634" t="s">
        <v>81</v>
      </c>
      <c r="E7" s="634" t="s">
        <v>82</v>
      </c>
      <c r="F7" s="580"/>
      <c r="G7" s="580"/>
      <c r="H7" s="635" t="s">
        <v>959</v>
      </c>
      <c r="I7" s="635"/>
      <c r="J7" s="635"/>
    </row>
    <row r="8" spans="1:14" ht="21.75" customHeight="1" x14ac:dyDescent="0.25">
      <c r="A8" s="633"/>
      <c r="B8" s="634"/>
      <c r="C8" s="634"/>
      <c r="D8" s="634"/>
      <c r="E8" s="634"/>
      <c r="F8" s="9" t="s">
        <v>960</v>
      </c>
      <c r="G8" s="9" t="s">
        <v>960</v>
      </c>
      <c r="H8" s="9" t="s">
        <v>960</v>
      </c>
      <c r="I8" s="9" t="s">
        <v>961</v>
      </c>
      <c r="J8" s="9" t="s">
        <v>962</v>
      </c>
    </row>
    <row r="9" spans="1:14" s="241" customFormat="1" ht="20.25" customHeight="1" x14ac:dyDescent="0.25">
      <c r="A9" s="155" t="s">
        <v>936</v>
      </c>
      <c r="B9" s="123"/>
      <c r="C9" s="123"/>
      <c r="D9" s="123"/>
      <c r="E9" s="123"/>
      <c r="F9" s="147"/>
      <c r="G9" s="147"/>
      <c r="H9" s="147"/>
      <c r="I9" s="156">
        <f>'Ведом23-25'!J12</f>
        <v>14816.570000000002</v>
      </c>
      <c r="J9" s="156">
        <f>'Ведом23-25'!K12</f>
        <v>29633.132500000003</v>
      </c>
      <c r="K9" s="384"/>
      <c r="L9" s="384"/>
      <c r="M9" s="384"/>
    </row>
    <row r="10" spans="1:14" ht="15.75" x14ac:dyDescent="0.25">
      <c r="A10" s="239" t="s">
        <v>83</v>
      </c>
      <c r="B10" s="6" t="s">
        <v>84</v>
      </c>
      <c r="C10" s="6"/>
      <c r="D10" s="6"/>
      <c r="E10" s="6"/>
      <c r="F10" s="203">
        <f>F11+F27+F43+F100+F127+F135+F141</f>
        <v>178904.25999999998</v>
      </c>
      <c r="G10" s="203">
        <f>G11+G27+G43+G100+G127+G135+G141</f>
        <v>188737.89999999997</v>
      </c>
      <c r="H10" s="203">
        <f>H11+H27+H43+H100+H127+H135+H141</f>
        <v>195706.58000000002</v>
      </c>
      <c r="I10" s="203">
        <f t="shared" ref="I10:J10" si="0">I11+I27+I43+I100+I127+I135+I141</f>
        <v>196909.8</v>
      </c>
      <c r="J10" s="203">
        <f t="shared" si="0"/>
        <v>180905.55000000002</v>
      </c>
      <c r="M10" s="124"/>
      <c r="N10" s="126"/>
    </row>
    <row r="11" spans="1:14" ht="47.25" x14ac:dyDescent="0.25">
      <c r="A11" s="239" t="s">
        <v>231</v>
      </c>
      <c r="B11" s="6" t="s">
        <v>84</v>
      </c>
      <c r="C11" s="6" t="s">
        <v>122</v>
      </c>
      <c r="D11" s="6"/>
      <c r="E11" s="6"/>
      <c r="F11" s="203">
        <f>F12+F22</f>
        <v>6554.2</v>
      </c>
      <c r="G11" s="203">
        <f>G12+G22</f>
        <v>6432.8</v>
      </c>
      <c r="H11" s="203">
        <f>H12+H22</f>
        <v>6750.1</v>
      </c>
      <c r="I11" s="203">
        <f t="shared" ref="I11:J11" si="1">I12+I22</f>
        <v>6652.3</v>
      </c>
      <c r="J11" s="203">
        <f t="shared" si="1"/>
        <v>6770.2</v>
      </c>
      <c r="M11" s="65"/>
    </row>
    <row r="12" spans="1:14" ht="31.5" x14ac:dyDescent="0.25">
      <c r="A12" s="207" t="s">
        <v>376</v>
      </c>
      <c r="B12" s="6" t="s">
        <v>84</v>
      </c>
      <c r="C12" s="6" t="s">
        <v>122</v>
      </c>
      <c r="D12" s="6" t="s">
        <v>335</v>
      </c>
      <c r="E12" s="6"/>
      <c r="F12" s="203">
        <f>F13</f>
        <v>6553.7</v>
      </c>
      <c r="G12" s="203">
        <f>G13</f>
        <v>6432.8</v>
      </c>
      <c r="H12" s="203">
        <f>H13</f>
        <v>6750.1</v>
      </c>
      <c r="I12" s="203">
        <f t="shared" ref="I12:J12" si="2">I13</f>
        <v>6652.3</v>
      </c>
      <c r="J12" s="203">
        <f t="shared" si="2"/>
        <v>6770.2</v>
      </c>
      <c r="M12" s="65"/>
    </row>
    <row r="13" spans="1:14" ht="15.75" x14ac:dyDescent="0.25">
      <c r="A13" s="207" t="s">
        <v>377</v>
      </c>
      <c r="B13" s="6" t="s">
        <v>84</v>
      </c>
      <c r="C13" s="6" t="s">
        <v>122</v>
      </c>
      <c r="D13" s="6" t="s">
        <v>336</v>
      </c>
      <c r="E13" s="6"/>
      <c r="F13" s="203">
        <f>F14+F19</f>
        <v>6553.7</v>
      </c>
      <c r="G13" s="203">
        <f>G14+G19</f>
        <v>6432.8</v>
      </c>
      <c r="H13" s="203">
        <f>H14+H19</f>
        <v>6750.1</v>
      </c>
      <c r="I13" s="203">
        <f t="shared" ref="I13:J13" si="3">I14+I19</f>
        <v>6652.3</v>
      </c>
      <c r="J13" s="203">
        <f t="shared" si="3"/>
        <v>6770.2</v>
      </c>
      <c r="M13" s="65"/>
    </row>
    <row r="14" spans="1:14" ht="31.5" x14ac:dyDescent="0.25">
      <c r="A14" s="386" t="s">
        <v>232</v>
      </c>
      <c r="B14" s="389" t="s">
        <v>84</v>
      </c>
      <c r="C14" s="389" t="s">
        <v>122</v>
      </c>
      <c r="D14" s="389" t="s">
        <v>656</v>
      </c>
      <c r="E14" s="389"/>
      <c r="F14" s="204">
        <f t="shared" ref="F14:H15" si="4">F15</f>
        <v>6553.7</v>
      </c>
      <c r="G14" s="204">
        <f t="shared" si="4"/>
        <v>6432.8</v>
      </c>
      <c r="H14" s="204">
        <f t="shared" si="4"/>
        <v>6664.1</v>
      </c>
      <c r="I14" s="204">
        <f t="shared" ref="I14:J15" si="5">I15</f>
        <v>6652.3</v>
      </c>
      <c r="J14" s="204">
        <f t="shared" si="5"/>
        <v>6770.2</v>
      </c>
    </row>
    <row r="15" spans="1:14" ht="78.75" x14ac:dyDescent="0.25">
      <c r="A15" s="386" t="s">
        <v>87</v>
      </c>
      <c r="B15" s="389" t="s">
        <v>84</v>
      </c>
      <c r="C15" s="389" t="s">
        <v>122</v>
      </c>
      <c r="D15" s="389" t="s">
        <v>656</v>
      </c>
      <c r="E15" s="389" t="s">
        <v>88</v>
      </c>
      <c r="F15" s="166">
        <f t="shared" si="4"/>
        <v>6553.7</v>
      </c>
      <c r="G15" s="166">
        <f t="shared" si="4"/>
        <v>6432.8</v>
      </c>
      <c r="H15" s="166">
        <f t="shared" si="4"/>
        <v>6664.1</v>
      </c>
      <c r="I15" s="166">
        <f t="shared" si="5"/>
        <v>6652.3</v>
      </c>
      <c r="J15" s="166">
        <f t="shared" si="5"/>
        <v>6770.2</v>
      </c>
    </row>
    <row r="16" spans="1:14" ht="31.5" x14ac:dyDescent="0.25">
      <c r="A16" s="386" t="s">
        <v>89</v>
      </c>
      <c r="B16" s="389" t="s">
        <v>84</v>
      </c>
      <c r="C16" s="389" t="s">
        <v>122</v>
      </c>
      <c r="D16" s="389" t="s">
        <v>656</v>
      </c>
      <c r="E16" s="389" t="s">
        <v>90</v>
      </c>
      <c r="F16" s="166">
        <f>'Ведом23-25'!G47</f>
        <v>6553.7</v>
      </c>
      <c r="G16" s="166">
        <f>'Ведом23-25'!H47</f>
        <v>6432.8</v>
      </c>
      <c r="H16" s="166">
        <f>'Ведом23-25'!I47</f>
        <v>6664.1</v>
      </c>
      <c r="I16" s="166">
        <f>'Ведом23-25'!J47</f>
        <v>6652.3</v>
      </c>
      <c r="J16" s="166">
        <f>'Ведом23-25'!K47</f>
        <v>6770.2</v>
      </c>
    </row>
    <row r="17" spans="1:13" ht="31.5" x14ac:dyDescent="0.25">
      <c r="A17" s="386" t="s">
        <v>117</v>
      </c>
      <c r="B17" s="389" t="s">
        <v>84</v>
      </c>
      <c r="C17" s="389" t="s">
        <v>122</v>
      </c>
      <c r="D17" s="389" t="s">
        <v>656</v>
      </c>
      <c r="E17" s="389" t="s">
        <v>92</v>
      </c>
      <c r="F17" s="19">
        <f>F18</f>
        <v>0</v>
      </c>
      <c r="G17" s="19">
        <f>G18</f>
        <v>0</v>
      </c>
      <c r="H17" s="19">
        <f>H18</f>
        <v>0</v>
      </c>
      <c r="I17" s="19">
        <f t="shared" ref="I17:J17" si="6">I18</f>
        <v>0</v>
      </c>
      <c r="J17" s="19">
        <f t="shared" si="6"/>
        <v>0</v>
      </c>
    </row>
    <row r="18" spans="1:13" ht="31.5" x14ac:dyDescent="0.25">
      <c r="A18" s="386" t="s">
        <v>93</v>
      </c>
      <c r="B18" s="389" t="s">
        <v>84</v>
      </c>
      <c r="C18" s="389" t="s">
        <v>122</v>
      </c>
      <c r="D18" s="389" t="s">
        <v>656</v>
      </c>
      <c r="E18" s="389" t="s">
        <v>94</v>
      </c>
      <c r="F18" s="19">
        <f>'Ведом23-25'!G49</f>
        <v>0</v>
      </c>
      <c r="G18" s="19">
        <f>'Ведом23-25'!H49</f>
        <v>0</v>
      </c>
      <c r="H18" s="19">
        <f>'Ведом23-25'!I49</f>
        <v>0</v>
      </c>
      <c r="I18" s="19">
        <f>'Ведом23-25'!J49</f>
        <v>0</v>
      </c>
      <c r="J18" s="19">
        <f>'Ведом23-25'!K49</f>
        <v>0</v>
      </c>
    </row>
    <row r="19" spans="1:13" s="112" customFormat="1" ht="47.25" x14ac:dyDescent="0.25">
      <c r="A19" s="386" t="s">
        <v>318</v>
      </c>
      <c r="B19" s="389" t="s">
        <v>84</v>
      </c>
      <c r="C19" s="389" t="s">
        <v>122</v>
      </c>
      <c r="D19" s="389" t="s">
        <v>339</v>
      </c>
      <c r="E19" s="389"/>
      <c r="F19" s="19">
        <f t="shared" ref="F19:H20" si="7">F20</f>
        <v>0</v>
      </c>
      <c r="G19" s="19">
        <f t="shared" si="7"/>
        <v>0</v>
      </c>
      <c r="H19" s="19">
        <f t="shared" si="7"/>
        <v>86</v>
      </c>
      <c r="I19" s="19">
        <f t="shared" ref="I19:J20" si="8">I20</f>
        <v>0</v>
      </c>
      <c r="J19" s="19">
        <f t="shared" si="8"/>
        <v>0</v>
      </c>
      <c r="K19" s="242"/>
      <c r="L19" s="242"/>
      <c r="M19" s="242"/>
    </row>
    <row r="20" spans="1:13" s="112" customFormat="1" ht="78.75" x14ac:dyDescent="0.25">
      <c r="A20" s="386" t="s">
        <v>87</v>
      </c>
      <c r="B20" s="389" t="s">
        <v>84</v>
      </c>
      <c r="C20" s="389" t="s">
        <v>122</v>
      </c>
      <c r="D20" s="389" t="s">
        <v>339</v>
      </c>
      <c r="E20" s="389" t="s">
        <v>88</v>
      </c>
      <c r="F20" s="19">
        <f t="shared" si="7"/>
        <v>0</v>
      </c>
      <c r="G20" s="19">
        <f t="shared" si="7"/>
        <v>0</v>
      </c>
      <c r="H20" s="19">
        <f t="shared" si="7"/>
        <v>86</v>
      </c>
      <c r="I20" s="19">
        <f t="shared" si="8"/>
        <v>0</v>
      </c>
      <c r="J20" s="19">
        <f t="shared" si="8"/>
        <v>0</v>
      </c>
      <c r="K20" s="242"/>
      <c r="L20" s="242"/>
      <c r="M20" s="242"/>
    </row>
    <row r="21" spans="1:13" s="112" customFormat="1" ht="31.5" x14ac:dyDescent="0.25">
      <c r="A21" s="386" t="s">
        <v>89</v>
      </c>
      <c r="B21" s="389" t="s">
        <v>84</v>
      </c>
      <c r="C21" s="389" t="s">
        <v>122</v>
      </c>
      <c r="D21" s="389" t="s">
        <v>339</v>
      </c>
      <c r="E21" s="389" t="s">
        <v>90</v>
      </c>
      <c r="F21" s="19">
        <f>'Ведом23-25'!G52</f>
        <v>0</v>
      </c>
      <c r="G21" s="19">
        <f>'Ведом23-25'!H52</f>
        <v>0</v>
      </c>
      <c r="H21" s="19">
        <f>'Ведом23-25'!I52</f>
        <v>86</v>
      </c>
      <c r="I21" s="19">
        <f>'Ведом23-25'!J52</f>
        <v>0</v>
      </c>
      <c r="J21" s="19">
        <f>'Ведом23-25'!K52</f>
        <v>0</v>
      </c>
      <c r="K21" s="242"/>
      <c r="L21" s="242"/>
      <c r="M21" s="242"/>
    </row>
    <row r="22" spans="1:13" s="112" customFormat="1" ht="47.25" x14ac:dyDescent="0.25">
      <c r="A22" s="207" t="s">
        <v>905</v>
      </c>
      <c r="B22" s="208" t="s">
        <v>84</v>
      </c>
      <c r="C22" s="208" t="s">
        <v>122</v>
      </c>
      <c r="D22" s="208" t="s">
        <v>109</v>
      </c>
      <c r="E22" s="208"/>
      <c r="F22" s="167">
        <f t="shared" ref="F22:H25" si="9">F23</f>
        <v>0.5</v>
      </c>
      <c r="G22" s="167">
        <f t="shared" si="9"/>
        <v>0</v>
      </c>
      <c r="H22" s="167">
        <f t="shared" si="9"/>
        <v>0</v>
      </c>
      <c r="I22" s="167">
        <f t="shared" ref="I22:J25" si="10">I23</f>
        <v>0</v>
      </c>
      <c r="J22" s="167">
        <f t="shared" si="10"/>
        <v>0</v>
      </c>
      <c r="K22" s="242"/>
      <c r="L22" s="242"/>
      <c r="M22" s="242"/>
    </row>
    <row r="23" spans="1:13" s="112" customFormat="1" ht="78.75" x14ac:dyDescent="0.25">
      <c r="A23" s="383" t="s">
        <v>906</v>
      </c>
      <c r="B23" s="208" t="s">
        <v>84</v>
      </c>
      <c r="C23" s="208" t="s">
        <v>122</v>
      </c>
      <c r="D23" s="6" t="s">
        <v>327</v>
      </c>
      <c r="E23" s="208"/>
      <c r="F23" s="167">
        <f t="shared" si="9"/>
        <v>0.5</v>
      </c>
      <c r="G23" s="167">
        <f t="shared" si="9"/>
        <v>0</v>
      </c>
      <c r="H23" s="167">
        <f t="shared" si="9"/>
        <v>0</v>
      </c>
      <c r="I23" s="167">
        <f t="shared" si="10"/>
        <v>0</v>
      </c>
      <c r="J23" s="167">
        <f t="shared" si="10"/>
        <v>0</v>
      </c>
      <c r="K23" s="242"/>
      <c r="L23" s="242"/>
      <c r="M23" s="242"/>
    </row>
    <row r="24" spans="1:13" s="112" customFormat="1" ht="47.25" x14ac:dyDescent="0.25">
      <c r="A24" s="21" t="s">
        <v>266</v>
      </c>
      <c r="B24" s="389" t="s">
        <v>84</v>
      </c>
      <c r="C24" s="389" t="s">
        <v>122</v>
      </c>
      <c r="D24" s="388" t="s">
        <v>436</v>
      </c>
      <c r="E24" s="389"/>
      <c r="F24" s="555">
        <f t="shared" si="9"/>
        <v>0.5</v>
      </c>
      <c r="G24" s="555">
        <f t="shared" si="9"/>
        <v>0</v>
      </c>
      <c r="H24" s="209">
        <f t="shared" si="9"/>
        <v>0</v>
      </c>
      <c r="I24" s="209">
        <f t="shared" si="10"/>
        <v>0</v>
      </c>
      <c r="J24" s="209">
        <f t="shared" si="10"/>
        <v>0</v>
      </c>
      <c r="K24" s="242"/>
      <c r="L24" s="242"/>
      <c r="M24" s="242"/>
    </row>
    <row r="25" spans="1:13" s="112" customFormat="1" ht="31.5" x14ac:dyDescent="0.25">
      <c r="A25" s="386" t="s">
        <v>91</v>
      </c>
      <c r="B25" s="389" t="s">
        <v>84</v>
      </c>
      <c r="C25" s="389" t="s">
        <v>122</v>
      </c>
      <c r="D25" s="388" t="s">
        <v>436</v>
      </c>
      <c r="E25" s="389" t="s">
        <v>92</v>
      </c>
      <c r="F25" s="555">
        <f t="shared" si="9"/>
        <v>0.5</v>
      </c>
      <c r="G25" s="555">
        <f t="shared" si="9"/>
        <v>0</v>
      </c>
      <c r="H25" s="209">
        <f t="shared" si="9"/>
        <v>0</v>
      </c>
      <c r="I25" s="209">
        <f t="shared" si="10"/>
        <v>0</v>
      </c>
      <c r="J25" s="209">
        <f t="shared" si="10"/>
        <v>0</v>
      </c>
      <c r="K25" s="242"/>
      <c r="L25" s="242"/>
      <c r="M25" s="242"/>
    </row>
    <row r="26" spans="1:13" s="112" customFormat="1" ht="31.5" x14ac:dyDescent="0.25">
      <c r="A26" s="386" t="s">
        <v>93</v>
      </c>
      <c r="B26" s="389" t="s">
        <v>84</v>
      </c>
      <c r="C26" s="389" t="s">
        <v>122</v>
      </c>
      <c r="D26" s="388" t="s">
        <v>436</v>
      </c>
      <c r="E26" s="389" t="s">
        <v>94</v>
      </c>
      <c r="F26" s="555">
        <f>'Ведом23-25'!G57</f>
        <v>0.5</v>
      </c>
      <c r="G26" s="555">
        <f>'Ведом23-25'!H57</f>
        <v>0</v>
      </c>
      <c r="H26" s="209">
        <f>'Ведом23-25'!I57</f>
        <v>0</v>
      </c>
      <c r="I26" s="209">
        <f>'Ведом23-25'!J57</f>
        <v>0</v>
      </c>
      <c r="J26" s="209">
        <f>'Ведом23-25'!K57</f>
        <v>0</v>
      </c>
      <c r="K26" s="242"/>
      <c r="L26" s="242"/>
      <c r="M26" s="242"/>
    </row>
    <row r="27" spans="1:13" ht="63" x14ac:dyDescent="0.25">
      <c r="A27" s="207" t="s">
        <v>233</v>
      </c>
      <c r="B27" s="208" t="s">
        <v>84</v>
      </c>
      <c r="C27" s="208" t="s">
        <v>123</v>
      </c>
      <c r="D27" s="208"/>
      <c r="E27" s="208"/>
      <c r="F27" s="203">
        <f t="shared" ref="F27:H28" si="11">F28</f>
        <v>7874.2000000000007</v>
      </c>
      <c r="G27" s="203">
        <f t="shared" si="11"/>
        <v>8328.7999999999993</v>
      </c>
      <c r="H27" s="203">
        <f t="shared" si="11"/>
        <v>8054.11</v>
      </c>
      <c r="I27" s="203">
        <f t="shared" ref="I27:J28" si="12">I28</f>
        <v>8125.9</v>
      </c>
      <c r="J27" s="203">
        <f t="shared" si="12"/>
        <v>8507.2199999999993</v>
      </c>
    </row>
    <row r="28" spans="1:13" ht="31.5" x14ac:dyDescent="0.25">
      <c r="A28" s="207" t="s">
        <v>376</v>
      </c>
      <c r="B28" s="208" t="s">
        <v>84</v>
      </c>
      <c r="C28" s="208" t="s">
        <v>123</v>
      </c>
      <c r="D28" s="208" t="s">
        <v>335</v>
      </c>
      <c r="E28" s="208"/>
      <c r="F28" s="203">
        <f t="shared" si="11"/>
        <v>7874.2000000000007</v>
      </c>
      <c r="G28" s="203">
        <f t="shared" si="11"/>
        <v>8328.7999999999993</v>
      </c>
      <c r="H28" s="203">
        <f t="shared" si="11"/>
        <v>8054.11</v>
      </c>
      <c r="I28" s="203">
        <f t="shared" si="12"/>
        <v>8125.9</v>
      </c>
      <c r="J28" s="203">
        <f t="shared" si="12"/>
        <v>8507.2199999999993</v>
      </c>
    </row>
    <row r="29" spans="1:13" ht="31.5" x14ac:dyDescent="0.25">
      <c r="A29" s="207" t="s">
        <v>431</v>
      </c>
      <c r="B29" s="208" t="s">
        <v>84</v>
      </c>
      <c r="C29" s="208" t="s">
        <v>123</v>
      </c>
      <c r="D29" s="208" t="s">
        <v>432</v>
      </c>
      <c r="E29" s="208"/>
      <c r="F29" s="203">
        <f>F30+F35+F40</f>
        <v>7874.2000000000007</v>
      </c>
      <c r="G29" s="203">
        <f>G30+G35+G40</f>
        <v>8328.7999999999993</v>
      </c>
      <c r="H29" s="203">
        <f>H30+H35+H40</f>
        <v>8054.11</v>
      </c>
      <c r="I29" s="203">
        <f t="shared" ref="I29:J29" si="13">I30+I35+I40</f>
        <v>8125.9</v>
      </c>
      <c r="J29" s="203">
        <f t="shared" si="13"/>
        <v>8507.2199999999993</v>
      </c>
    </row>
    <row r="30" spans="1:13" s="112" customFormat="1" ht="47.25" x14ac:dyDescent="0.25">
      <c r="A30" s="150" t="s">
        <v>661</v>
      </c>
      <c r="B30" s="389" t="s">
        <v>84</v>
      </c>
      <c r="C30" s="389" t="s">
        <v>123</v>
      </c>
      <c r="D30" s="389" t="s">
        <v>667</v>
      </c>
      <c r="E30" s="208"/>
      <c r="F30" s="204">
        <f>F31+F33</f>
        <v>6296.55</v>
      </c>
      <c r="G30" s="204">
        <f>G31+G33</f>
        <v>6719.7</v>
      </c>
      <c r="H30" s="204">
        <f>H31+H33</f>
        <v>6331.24</v>
      </c>
      <c r="I30" s="204">
        <f t="shared" ref="I30:J30" si="14">I31+I33</f>
        <v>6452.33</v>
      </c>
      <c r="J30" s="204">
        <f t="shared" si="14"/>
        <v>6706.7</v>
      </c>
      <c r="K30" s="242"/>
      <c r="L30" s="242"/>
      <c r="M30" s="242"/>
    </row>
    <row r="31" spans="1:13" s="112" customFormat="1" ht="78.75" x14ac:dyDescent="0.25">
      <c r="A31" s="386" t="s">
        <v>87</v>
      </c>
      <c r="B31" s="389" t="s">
        <v>84</v>
      </c>
      <c r="C31" s="389" t="s">
        <v>123</v>
      </c>
      <c r="D31" s="389" t="s">
        <v>667</v>
      </c>
      <c r="E31" s="389" t="s">
        <v>88</v>
      </c>
      <c r="F31" s="204">
        <f>F32</f>
        <v>6203.55</v>
      </c>
      <c r="G31" s="204">
        <f>G32</f>
        <v>6626.7</v>
      </c>
      <c r="H31" s="204">
        <f>H32</f>
        <v>6238.24</v>
      </c>
      <c r="I31" s="204">
        <f t="shared" ref="I31:J31" si="15">I32</f>
        <v>6359.33</v>
      </c>
      <c r="J31" s="204">
        <f t="shared" si="15"/>
        <v>6613.7</v>
      </c>
      <c r="K31" s="242"/>
      <c r="L31" s="242"/>
      <c r="M31" s="242"/>
    </row>
    <row r="32" spans="1:13" s="112" customFormat="1" ht="31.5" x14ac:dyDescent="0.25">
      <c r="A32" s="386" t="s">
        <v>89</v>
      </c>
      <c r="B32" s="389" t="s">
        <v>84</v>
      </c>
      <c r="C32" s="389" t="s">
        <v>123</v>
      </c>
      <c r="D32" s="389" t="s">
        <v>667</v>
      </c>
      <c r="E32" s="389" t="s">
        <v>90</v>
      </c>
      <c r="F32" s="204">
        <f>'Ведом23-25'!G1244</f>
        <v>6203.55</v>
      </c>
      <c r="G32" s="204">
        <f>'Ведом23-25'!H1244</f>
        <v>6626.7</v>
      </c>
      <c r="H32" s="204">
        <f>'Ведом23-25'!I1244</f>
        <v>6238.24</v>
      </c>
      <c r="I32" s="204">
        <f>'Ведом23-25'!J1244</f>
        <v>6359.33</v>
      </c>
      <c r="J32" s="204">
        <f>'Ведом23-25'!K1244</f>
        <v>6613.7</v>
      </c>
      <c r="K32" s="242"/>
      <c r="L32" s="242"/>
      <c r="M32" s="242"/>
    </row>
    <row r="33" spans="1:13" s="112" customFormat="1" ht="31.5" x14ac:dyDescent="0.25">
      <c r="A33" s="386" t="s">
        <v>117</v>
      </c>
      <c r="B33" s="389" t="s">
        <v>84</v>
      </c>
      <c r="C33" s="389" t="s">
        <v>123</v>
      </c>
      <c r="D33" s="389" t="s">
        <v>667</v>
      </c>
      <c r="E33" s="389" t="s">
        <v>92</v>
      </c>
      <c r="F33" s="204">
        <f>F34</f>
        <v>93</v>
      </c>
      <c r="G33" s="204">
        <f>G34</f>
        <v>93</v>
      </c>
      <c r="H33" s="204">
        <f>H34</f>
        <v>93</v>
      </c>
      <c r="I33" s="204">
        <f t="shared" ref="I33:J33" si="16">I34</f>
        <v>93</v>
      </c>
      <c r="J33" s="204">
        <f t="shared" si="16"/>
        <v>93</v>
      </c>
      <c r="K33" s="242"/>
      <c r="L33" s="242"/>
      <c r="M33" s="242"/>
    </row>
    <row r="34" spans="1:13" s="112" customFormat="1" ht="31.5" x14ac:dyDescent="0.25">
      <c r="A34" s="386" t="s">
        <v>93</v>
      </c>
      <c r="B34" s="389" t="s">
        <v>84</v>
      </c>
      <c r="C34" s="389" t="s">
        <v>123</v>
      </c>
      <c r="D34" s="389" t="s">
        <v>667</v>
      </c>
      <c r="E34" s="389" t="s">
        <v>94</v>
      </c>
      <c r="F34" s="204">
        <f>'Ведом23-25'!G1246</f>
        <v>93</v>
      </c>
      <c r="G34" s="204">
        <f>'Ведом23-25'!H1246</f>
        <v>93</v>
      </c>
      <c r="H34" s="204">
        <f>'Ведом23-25'!I1246</f>
        <v>93</v>
      </c>
      <c r="I34" s="204">
        <f>'Ведом23-25'!J1246</f>
        <v>93</v>
      </c>
      <c r="J34" s="204">
        <f>'Ведом23-25'!K1246</f>
        <v>93</v>
      </c>
      <c r="K34" s="242"/>
      <c r="L34" s="242"/>
      <c r="M34" s="242"/>
    </row>
    <row r="35" spans="1:13" ht="31.5" x14ac:dyDescent="0.25">
      <c r="A35" s="386" t="s">
        <v>434</v>
      </c>
      <c r="B35" s="389" t="s">
        <v>84</v>
      </c>
      <c r="C35" s="389" t="s">
        <v>123</v>
      </c>
      <c r="D35" s="389" t="s">
        <v>435</v>
      </c>
      <c r="E35" s="389"/>
      <c r="F35" s="204">
        <f>F36+F38</f>
        <v>1577.65</v>
      </c>
      <c r="G35" s="204">
        <f>G36+G38</f>
        <v>1609.1</v>
      </c>
      <c r="H35" s="204">
        <f>H36+H38</f>
        <v>1636.87</v>
      </c>
      <c r="I35" s="204">
        <f t="shared" ref="I35:J35" si="17">I36+I38</f>
        <v>1673.57</v>
      </c>
      <c r="J35" s="204">
        <f t="shared" si="17"/>
        <v>1740.52</v>
      </c>
    </row>
    <row r="36" spans="1:13" ht="78.75" x14ac:dyDescent="0.25">
      <c r="A36" s="386" t="s">
        <v>87</v>
      </c>
      <c r="B36" s="389" t="s">
        <v>84</v>
      </c>
      <c r="C36" s="389" t="s">
        <v>123</v>
      </c>
      <c r="D36" s="389" t="s">
        <v>435</v>
      </c>
      <c r="E36" s="389" t="s">
        <v>88</v>
      </c>
      <c r="F36" s="166">
        <f>F37</f>
        <v>1577.65</v>
      </c>
      <c r="G36" s="166">
        <f>G37</f>
        <v>1609.1</v>
      </c>
      <c r="H36" s="166">
        <f>H37</f>
        <v>1636.87</v>
      </c>
      <c r="I36" s="166">
        <f t="shared" ref="I36:J36" si="18">I37</f>
        <v>1673.57</v>
      </c>
      <c r="J36" s="166">
        <f t="shared" si="18"/>
        <v>1740.52</v>
      </c>
    </row>
    <row r="37" spans="1:13" ht="31.5" x14ac:dyDescent="0.25">
      <c r="A37" s="386" t="s">
        <v>89</v>
      </c>
      <c r="B37" s="389" t="s">
        <v>84</v>
      </c>
      <c r="C37" s="389" t="s">
        <v>123</v>
      </c>
      <c r="D37" s="389" t="s">
        <v>435</v>
      </c>
      <c r="E37" s="389" t="s">
        <v>90</v>
      </c>
      <c r="F37" s="166">
        <f>'Ведом23-25'!G1249</f>
        <v>1577.65</v>
      </c>
      <c r="G37" s="166">
        <f>'Ведом23-25'!H1249</f>
        <v>1609.1</v>
      </c>
      <c r="H37" s="166">
        <f>'Ведом23-25'!I1249</f>
        <v>1636.87</v>
      </c>
      <c r="I37" s="166">
        <f>'Ведом23-25'!J1249</f>
        <v>1673.57</v>
      </c>
      <c r="J37" s="166">
        <f>'Ведом23-25'!K1249</f>
        <v>1740.52</v>
      </c>
    </row>
    <row r="38" spans="1:13" ht="31.5" x14ac:dyDescent="0.25">
      <c r="A38" s="386" t="s">
        <v>117</v>
      </c>
      <c r="B38" s="389" t="s">
        <v>84</v>
      </c>
      <c r="C38" s="389" t="s">
        <v>123</v>
      </c>
      <c r="D38" s="389" t="s">
        <v>435</v>
      </c>
      <c r="E38" s="389" t="s">
        <v>92</v>
      </c>
      <c r="F38" s="204">
        <f>F39</f>
        <v>0</v>
      </c>
      <c r="G38" s="204">
        <f>G39</f>
        <v>0</v>
      </c>
      <c r="H38" s="204">
        <f>H39</f>
        <v>0</v>
      </c>
      <c r="I38" s="204">
        <f t="shared" ref="I38:J38" si="19">I39</f>
        <v>0</v>
      </c>
      <c r="J38" s="204">
        <f t="shared" si="19"/>
        <v>0</v>
      </c>
    </row>
    <row r="39" spans="1:13" ht="31.5" x14ac:dyDescent="0.25">
      <c r="A39" s="386" t="s">
        <v>93</v>
      </c>
      <c r="B39" s="389" t="s">
        <v>84</v>
      </c>
      <c r="C39" s="389" t="s">
        <v>123</v>
      </c>
      <c r="D39" s="389" t="s">
        <v>435</v>
      </c>
      <c r="E39" s="389" t="s">
        <v>94</v>
      </c>
      <c r="F39" s="204">
        <f>'Ведом23-25'!G1251</f>
        <v>0</v>
      </c>
      <c r="G39" s="204">
        <f>'Ведом23-25'!H1251</f>
        <v>0</v>
      </c>
      <c r="H39" s="204">
        <f>'Ведом23-25'!I1251</f>
        <v>0</v>
      </c>
      <c r="I39" s="204">
        <f>'Ведом23-25'!J1251</f>
        <v>0</v>
      </c>
      <c r="J39" s="204">
        <f>'Ведом23-25'!K1251</f>
        <v>0</v>
      </c>
    </row>
    <row r="40" spans="1:13" s="112" customFormat="1" ht="30.2" customHeight="1" x14ac:dyDescent="0.25">
      <c r="A40" s="386" t="s">
        <v>318</v>
      </c>
      <c r="B40" s="389" t="s">
        <v>84</v>
      </c>
      <c r="C40" s="389" t="s">
        <v>123</v>
      </c>
      <c r="D40" s="389" t="s">
        <v>433</v>
      </c>
      <c r="E40" s="389"/>
      <c r="F40" s="19">
        <f t="shared" ref="F40:H41" si="20">F41</f>
        <v>0</v>
      </c>
      <c r="G40" s="19">
        <f t="shared" si="20"/>
        <v>0</v>
      </c>
      <c r="H40" s="19">
        <f t="shared" si="20"/>
        <v>86</v>
      </c>
      <c r="I40" s="19">
        <f t="shared" ref="I40:J41" si="21">I41</f>
        <v>0</v>
      </c>
      <c r="J40" s="19">
        <f t="shared" si="21"/>
        <v>60</v>
      </c>
      <c r="K40" s="242"/>
      <c r="L40" s="242"/>
      <c r="M40" s="242"/>
    </row>
    <row r="41" spans="1:13" s="112" customFormat="1" ht="85.7" customHeight="1" x14ac:dyDescent="0.25">
      <c r="A41" s="386" t="s">
        <v>87</v>
      </c>
      <c r="B41" s="389" t="s">
        <v>84</v>
      </c>
      <c r="C41" s="389" t="s">
        <v>123</v>
      </c>
      <c r="D41" s="389" t="s">
        <v>433</v>
      </c>
      <c r="E41" s="389" t="s">
        <v>88</v>
      </c>
      <c r="F41" s="19">
        <f t="shared" si="20"/>
        <v>0</v>
      </c>
      <c r="G41" s="19">
        <f t="shared" si="20"/>
        <v>0</v>
      </c>
      <c r="H41" s="19">
        <f t="shared" si="20"/>
        <v>86</v>
      </c>
      <c r="I41" s="19">
        <f t="shared" si="21"/>
        <v>0</v>
      </c>
      <c r="J41" s="19">
        <f t="shared" si="21"/>
        <v>60</v>
      </c>
      <c r="K41" s="242"/>
      <c r="L41" s="242"/>
      <c r="M41" s="242"/>
    </row>
    <row r="42" spans="1:13" s="112" customFormat="1" ht="38.25" customHeight="1" x14ac:dyDescent="0.25">
      <c r="A42" s="386" t="s">
        <v>89</v>
      </c>
      <c r="B42" s="389" t="s">
        <v>84</v>
      </c>
      <c r="C42" s="389" t="s">
        <v>123</v>
      </c>
      <c r="D42" s="389" t="s">
        <v>433</v>
      </c>
      <c r="E42" s="389" t="s">
        <v>90</v>
      </c>
      <c r="F42" s="19">
        <f>'Ведом23-25'!G1254</f>
        <v>0</v>
      </c>
      <c r="G42" s="19">
        <f>'Ведом23-25'!H1254</f>
        <v>0</v>
      </c>
      <c r="H42" s="19">
        <f>'Ведом23-25'!I1254</f>
        <v>86</v>
      </c>
      <c r="I42" s="19">
        <f>'Ведом23-25'!J1254</f>
        <v>0</v>
      </c>
      <c r="J42" s="19">
        <f>'Ведом23-25'!K1254</f>
        <v>60</v>
      </c>
      <c r="K42" s="242"/>
      <c r="L42" s="242"/>
      <c r="M42" s="242"/>
    </row>
    <row r="43" spans="1:13" ht="63" x14ac:dyDescent="0.25">
      <c r="A43" s="207" t="s">
        <v>105</v>
      </c>
      <c r="B43" s="208" t="s">
        <v>84</v>
      </c>
      <c r="C43" s="208" t="s">
        <v>106</v>
      </c>
      <c r="D43" s="208"/>
      <c r="E43" s="208"/>
      <c r="F43" s="203">
        <f>F44+F82</f>
        <v>75147.91</v>
      </c>
      <c r="G43" s="203">
        <f>G44+G82</f>
        <v>77321.399999999994</v>
      </c>
      <c r="H43" s="203">
        <f>H44+H82</f>
        <v>90899.38</v>
      </c>
      <c r="I43" s="203">
        <f t="shared" ref="I43:J43" si="22">I44+I82</f>
        <v>91683.13</v>
      </c>
      <c r="J43" s="203">
        <f t="shared" si="22"/>
        <v>85626.37000000001</v>
      </c>
    </row>
    <row r="44" spans="1:13" ht="31.5" x14ac:dyDescent="0.25">
      <c r="A44" s="207" t="s">
        <v>376</v>
      </c>
      <c r="B44" s="208" t="s">
        <v>84</v>
      </c>
      <c r="C44" s="208" t="s">
        <v>106</v>
      </c>
      <c r="D44" s="208" t="s">
        <v>335</v>
      </c>
      <c r="E44" s="208"/>
      <c r="F44" s="203">
        <f>F45+F63</f>
        <v>74584.210000000006</v>
      </c>
      <c r="G44" s="203">
        <f>G45+G63</f>
        <v>76764.2</v>
      </c>
      <c r="H44" s="203">
        <f>H45+H63</f>
        <v>90296.38</v>
      </c>
      <c r="I44" s="203">
        <f t="shared" ref="I44:J44" si="23">I45+I63</f>
        <v>91160.13</v>
      </c>
      <c r="J44" s="203">
        <f t="shared" si="23"/>
        <v>85103.37000000001</v>
      </c>
    </row>
    <row r="45" spans="1:13" ht="15.75" x14ac:dyDescent="0.25">
      <c r="A45" s="207" t="s">
        <v>377</v>
      </c>
      <c r="B45" s="208" t="s">
        <v>84</v>
      </c>
      <c r="C45" s="208" t="s">
        <v>106</v>
      </c>
      <c r="D45" s="208" t="s">
        <v>336</v>
      </c>
      <c r="E45" s="208"/>
      <c r="F45" s="203">
        <f>F46+F55+F60</f>
        <v>70914.010000000009</v>
      </c>
      <c r="G45" s="203">
        <f>G46+G55+G60</f>
        <v>73094</v>
      </c>
      <c r="H45" s="203">
        <f>H46+H55+H60</f>
        <v>86069.88</v>
      </c>
      <c r="I45" s="203">
        <f t="shared" ref="I45:J45" si="24">I46+I55+I60</f>
        <v>86755.73000000001</v>
      </c>
      <c r="J45" s="203">
        <f t="shared" si="24"/>
        <v>80523.070000000007</v>
      </c>
    </row>
    <row r="46" spans="1:13" ht="31.5" x14ac:dyDescent="0.25">
      <c r="A46" s="386" t="s">
        <v>360</v>
      </c>
      <c r="B46" s="389" t="s">
        <v>84</v>
      </c>
      <c r="C46" s="389" t="s">
        <v>106</v>
      </c>
      <c r="D46" s="389" t="s">
        <v>337</v>
      </c>
      <c r="E46" s="389"/>
      <c r="F46" s="204">
        <f>F47+F49+F51+F53</f>
        <v>66729.11</v>
      </c>
      <c r="G46" s="204">
        <f>G47+G49+G51+G53</f>
        <v>69260.5</v>
      </c>
      <c r="H46" s="204">
        <f>H47+H49+H51+H53</f>
        <v>73950.02</v>
      </c>
      <c r="I46" s="204">
        <f t="shared" ref="I46:J46" si="25">I47+I49+I51+I53</f>
        <v>75043.63</v>
      </c>
      <c r="J46" s="204">
        <f t="shared" si="25"/>
        <v>69217.47</v>
      </c>
    </row>
    <row r="47" spans="1:13" ht="78.75" x14ac:dyDescent="0.25">
      <c r="A47" s="386" t="s">
        <v>87</v>
      </c>
      <c r="B47" s="389" t="s">
        <v>84</v>
      </c>
      <c r="C47" s="389" t="s">
        <v>106</v>
      </c>
      <c r="D47" s="389" t="s">
        <v>337</v>
      </c>
      <c r="E47" s="389" t="s">
        <v>88</v>
      </c>
      <c r="F47" s="166">
        <f>F48</f>
        <v>58338.5</v>
      </c>
      <c r="G47" s="166">
        <f>G48</f>
        <v>61024.200000000004</v>
      </c>
      <c r="H47" s="166">
        <f>H48</f>
        <v>65781.040000000008</v>
      </c>
      <c r="I47" s="166">
        <f t="shared" ref="I47:J47" si="26">I48</f>
        <v>66958.240000000005</v>
      </c>
      <c r="J47" s="166">
        <f t="shared" si="26"/>
        <v>68355.790000000008</v>
      </c>
    </row>
    <row r="48" spans="1:13" ht="31.5" x14ac:dyDescent="0.25">
      <c r="A48" s="386" t="s">
        <v>89</v>
      </c>
      <c r="B48" s="389" t="s">
        <v>84</v>
      </c>
      <c r="C48" s="389" t="s">
        <v>106</v>
      </c>
      <c r="D48" s="389" t="s">
        <v>337</v>
      </c>
      <c r="E48" s="389" t="s">
        <v>90</v>
      </c>
      <c r="F48" s="166">
        <f>'Ведом23-25'!G63+'Ведом23-25'!G603</f>
        <v>58338.5</v>
      </c>
      <c r="G48" s="166">
        <f>'Ведом23-25'!H63+'Ведом23-25'!H603</f>
        <v>61024.200000000004</v>
      </c>
      <c r="H48" s="166">
        <f>'Ведом23-25'!I63+'Ведом23-25'!I603</f>
        <v>65781.040000000008</v>
      </c>
      <c r="I48" s="166">
        <f>'Ведом23-25'!J63+'Ведом23-25'!J603</f>
        <v>66958.240000000005</v>
      </c>
      <c r="J48" s="166">
        <f>'Ведом23-25'!K63+'Ведом23-25'!K603</f>
        <v>68355.790000000008</v>
      </c>
    </row>
    <row r="49" spans="1:13" ht="31.5" x14ac:dyDescent="0.25">
      <c r="A49" s="386" t="s">
        <v>91</v>
      </c>
      <c r="B49" s="389" t="s">
        <v>84</v>
      </c>
      <c r="C49" s="389" t="s">
        <v>106</v>
      </c>
      <c r="D49" s="389" t="s">
        <v>337</v>
      </c>
      <c r="E49" s="389" t="s">
        <v>92</v>
      </c>
      <c r="F49" s="204">
        <f>F50</f>
        <v>8161</v>
      </c>
      <c r="G49" s="204">
        <f>G50</f>
        <v>8042.8</v>
      </c>
      <c r="H49" s="204">
        <f>H50</f>
        <v>7942.3</v>
      </c>
      <c r="I49" s="204">
        <f t="shared" ref="I49:J49" si="27">I50</f>
        <v>7858.71</v>
      </c>
      <c r="J49" s="204">
        <f t="shared" si="27"/>
        <v>635</v>
      </c>
    </row>
    <row r="50" spans="1:13" ht="31.5" x14ac:dyDescent="0.25">
      <c r="A50" s="386" t="s">
        <v>93</v>
      </c>
      <c r="B50" s="389" t="s">
        <v>84</v>
      </c>
      <c r="C50" s="389" t="s">
        <v>106</v>
      </c>
      <c r="D50" s="389" t="s">
        <v>337</v>
      </c>
      <c r="E50" s="389" t="s">
        <v>94</v>
      </c>
      <c r="F50" s="204">
        <f>'Ведом23-25'!G65+'Ведом23-25'!G605</f>
        <v>8161</v>
      </c>
      <c r="G50" s="204">
        <f>'Ведом23-25'!H65+'Ведом23-25'!H605</f>
        <v>8042.8</v>
      </c>
      <c r="H50" s="204">
        <f>'Ведом23-25'!I65+'Ведом23-25'!I605</f>
        <v>7942.3</v>
      </c>
      <c r="I50" s="204">
        <f>'Ведом23-25'!J65+'Ведом23-25'!J605</f>
        <v>7858.71</v>
      </c>
      <c r="J50" s="204">
        <f>'Ведом23-25'!K65+'Ведом23-25'!K605</f>
        <v>635</v>
      </c>
    </row>
    <row r="51" spans="1:13" s="112" customFormat="1" ht="31.5" x14ac:dyDescent="0.25">
      <c r="A51" s="386" t="s">
        <v>140</v>
      </c>
      <c r="B51" s="389" t="s">
        <v>84</v>
      </c>
      <c r="C51" s="389" t="s">
        <v>106</v>
      </c>
      <c r="D51" s="389" t="s">
        <v>337</v>
      </c>
      <c r="E51" s="389" t="s">
        <v>141</v>
      </c>
      <c r="F51" s="204">
        <f>F52</f>
        <v>0</v>
      </c>
      <c r="G51" s="204">
        <f>G52</f>
        <v>0</v>
      </c>
      <c r="H51" s="204">
        <f>H52</f>
        <v>0</v>
      </c>
      <c r="I51" s="204">
        <f t="shared" ref="I51:J51" si="28">I52</f>
        <v>0</v>
      </c>
      <c r="J51" s="204">
        <f t="shared" si="28"/>
        <v>0</v>
      </c>
      <c r="K51" s="242"/>
      <c r="L51" s="242"/>
      <c r="M51" s="242"/>
    </row>
    <row r="52" spans="1:13" s="112" customFormat="1" ht="31.5" x14ac:dyDescent="0.25">
      <c r="A52" s="386" t="s">
        <v>142</v>
      </c>
      <c r="B52" s="389" t="s">
        <v>84</v>
      </c>
      <c r="C52" s="389" t="s">
        <v>106</v>
      </c>
      <c r="D52" s="389" t="s">
        <v>337</v>
      </c>
      <c r="E52" s="389" t="s">
        <v>143</v>
      </c>
      <c r="F52" s="204">
        <f>'Ведом23-25'!G67</f>
        <v>0</v>
      </c>
      <c r="G52" s="204">
        <f>'Ведом23-25'!H67</f>
        <v>0</v>
      </c>
      <c r="H52" s="204">
        <f>'Ведом23-25'!I67</f>
        <v>0</v>
      </c>
      <c r="I52" s="204">
        <f>'Ведом23-25'!J67</f>
        <v>0</v>
      </c>
      <c r="J52" s="204">
        <f>'Ведом23-25'!K67</f>
        <v>0</v>
      </c>
      <c r="K52" s="242"/>
      <c r="L52" s="242"/>
      <c r="M52" s="242"/>
    </row>
    <row r="53" spans="1:13" ht="15.75" x14ac:dyDescent="0.25">
      <c r="A53" s="386" t="s">
        <v>95</v>
      </c>
      <c r="B53" s="389" t="s">
        <v>84</v>
      </c>
      <c r="C53" s="389" t="s">
        <v>106</v>
      </c>
      <c r="D53" s="389" t="s">
        <v>337</v>
      </c>
      <c r="E53" s="389" t="s">
        <v>101</v>
      </c>
      <c r="F53" s="204">
        <f>F54</f>
        <v>229.61</v>
      </c>
      <c r="G53" s="204">
        <f>G54</f>
        <v>193.5</v>
      </c>
      <c r="H53" s="204">
        <f>H54</f>
        <v>226.68</v>
      </c>
      <c r="I53" s="204">
        <f t="shared" ref="I53:J53" si="29">I54</f>
        <v>226.68</v>
      </c>
      <c r="J53" s="204">
        <f t="shared" si="29"/>
        <v>226.68</v>
      </c>
    </row>
    <row r="54" spans="1:13" ht="15.75" x14ac:dyDescent="0.25">
      <c r="A54" s="386" t="s">
        <v>227</v>
      </c>
      <c r="B54" s="389" t="s">
        <v>84</v>
      </c>
      <c r="C54" s="389" t="s">
        <v>106</v>
      </c>
      <c r="D54" s="389" t="s">
        <v>337</v>
      </c>
      <c r="E54" s="389" t="s">
        <v>97</v>
      </c>
      <c r="F54" s="204">
        <f>'Ведом23-25'!G69+'Ведом23-25'!G607</f>
        <v>229.61</v>
      </c>
      <c r="G54" s="204">
        <f>'Ведом23-25'!H69+'Ведом23-25'!H607</f>
        <v>193.5</v>
      </c>
      <c r="H54" s="204">
        <f>'Ведом23-25'!I69+'Ведом23-25'!I607</f>
        <v>226.68</v>
      </c>
      <c r="I54" s="204">
        <f>'Ведом23-25'!J69+'Ведом23-25'!J607</f>
        <v>226.68</v>
      </c>
      <c r="J54" s="204">
        <f>'Ведом23-25'!K69+'Ведом23-25'!K607</f>
        <v>226.68</v>
      </c>
    </row>
    <row r="55" spans="1:13" ht="31.5" x14ac:dyDescent="0.25">
      <c r="A55" s="386" t="s">
        <v>319</v>
      </c>
      <c r="B55" s="389" t="s">
        <v>84</v>
      </c>
      <c r="C55" s="389" t="s">
        <v>106</v>
      </c>
      <c r="D55" s="389" t="s">
        <v>338</v>
      </c>
      <c r="E55" s="389"/>
      <c r="F55" s="166">
        <f>F56+F59</f>
        <v>3008.1</v>
      </c>
      <c r="G55" s="166">
        <f>G56+G59</f>
        <v>3008.1</v>
      </c>
      <c r="H55" s="166">
        <f>H56+H59</f>
        <v>10141.86</v>
      </c>
      <c r="I55" s="166">
        <f t="shared" ref="I55:J55" si="30">I56+I59</f>
        <v>10310.1</v>
      </c>
      <c r="J55" s="166">
        <f t="shared" si="30"/>
        <v>9903.6</v>
      </c>
    </row>
    <row r="56" spans="1:13" ht="78.75" x14ac:dyDescent="0.25">
      <c r="A56" s="386" t="s">
        <v>87</v>
      </c>
      <c r="B56" s="389" t="s">
        <v>84</v>
      </c>
      <c r="C56" s="389" t="s">
        <v>106</v>
      </c>
      <c r="D56" s="389" t="s">
        <v>338</v>
      </c>
      <c r="E56" s="389" t="s">
        <v>88</v>
      </c>
      <c r="F56" s="166">
        <f>F57</f>
        <v>3008.1</v>
      </c>
      <c r="G56" s="166">
        <f>G57</f>
        <v>3008.1</v>
      </c>
      <c r="H56" s="166">
        <f>H57</f>
        <v>8774.66</v>
      </c>
      <c r="I56" s="166">
        <f t="shared" ref="I56:J56" si="31">I57</f>
        <v>8860.9</v>
      </c>
      <c r="J56" s="166">
        <f t="shared" si="31"/>
        <v>8454.4</v>
      </c>
    </row>
    <row r="57" spans="1:13" ht="31.5" x14ac:dyDescent="0.25">
      <c r="A57" s="386" t="s">
        <v>89</v>
      </c>
      <c r="B57" s="389" t="s">
        <v>84</v>
      </c>
      <c r="C57" s="389" t="s">
        <v>106</v>
      </c>
      <c r="D57" s="389" t="s">
        <v>338</v>
      </c>
      <c r="E57" s="389" t="s">
        <v>90</v>
      </c>
      <c r="F57" s="166">
        <f>'Ведом23-25'!G72</f>
        <v>3008.1</v>
      </c>
      <c r="G57" s="166">
        <f>'Ведом23-25'!H72</f>
        <v>3008.1</v>
      </c>
      <c r="H57" s="166">
        <f>'Ведом23-25'!I72</f>
        <v>8774.66</v>
      </c>
      <c r="I57" s="166">
        <f>'Ведом23-25'!J72</f>
        <v>8860.9</v>
      </c>
      <c r="J57" s="166">
        <f>'Ведом23-25'!K72</f>
        <v>8454.4</v>
      </c>
    </row>
    <row r="58" spans="1:13" s="112" customFormat="1" ht="31.5" x14ac:dyDescent="0.25">
      <c r="A58" s="386" t="s">
        <v>91</v>
      </c>
      <c r="B58" s="389" t="s">
        <v>84</v>
      </c>
      <c r="C58" s="389" t="s">
        <v>106</v>
      </c>
      <c r="D58" s="389" t="s">
        <v>338</v>
      </c>
      <c r="E58" s="389" t="s">
        <v>92</v>
      </c>
      <c r="F58" s="19">
        <f>F59</f>
        <v>0</v>
      </c>
      <c r="G58" s="19">
        <f>G59</f>
        <v>0</v>
      </c>
      <c r="H58" s="19">
        <f>H59</f>
        <v>1367.2</v>
      </c>
      <c r="I58" s="19">
        <f t="shared" ref="I58:J58" si="32">I59</f>
        <v>1449.2</v>
      </c>
      <c r="J58" s="19">
        <f t="shared" si="32"/>
        <v>1449.2</v>
      </c>
      <c r="K58" s="242"/>
      <c r="L58" s="242"/>
      <c r="M58" s="242"/>
    </row>
    <row r="59" spans="1:13" s="112" customFormat="1" ht="31.5" x14ac:dyDescent="0.25">
      <c r="A59" s="386" t="s">
        <v>93</v>
      </c>
      <c r="B59" s="389" t="s">
        <v>84</v>
      </c>
      <c r="C59" s="389" t="s">
        <v>106</v>
      </c>
      <c r="D59" s="389" t="s">
        <v>338</v>
      </c>
      <c r="E59" s="389" t="s">
        <v>94</v>
      </c>
      <c r="F59" s="19">
        <f>'Ведом23-25'!G74</f>
        <v>0</v>
      </c>
      <c r="G59" s="19">
        <f>'Ведом23-25'!H74</f>
        <v>0</v>
      </c>
      <c r="H59" s="19">
        <f>'Ведом23-25'!I74</f>
        <v>1367.2</v>
      </c>
      <c r="I59" s="19">
        <f>'Ведом23-25'!J74</f>
        <v>1449.2</v>
      </c>
      <c r="J59" s="19">
        <f>'Ведом23-25'!K74</f>
        <v>1449.2</v>
      </c>
      <c r="K59" s="242"/>
      <c r="L59" s="242"/>
      <c r="M59" s="242"/>
    </row>
    <row r="60" spans="1:13" s="112" customFormat="1" ht="47.25" x14ac:dyDescent="0.25">
      <c r="A60" s="386" t="s">
        <v>318</v>
      </c>
      <c r="B60" s="389" t="s">
        <v>84</v>
      </c>
      <c r="C60" s="389" t="s">
        <v>106</v>
      </c>
      <c r="D60" s="389" t="s">
        <v>339</v>
      </c>
      <c r="E60" s="389"/>
      <c r="F60" s="19">
        <f t="shared" ref="F60:H61" si="33">F61</f>
        <v>1176.8</v>
      </c>
      <c r="G60" s="19">
        <f t="shared" si="33"/>
        <v>825.4</v>
      </c>
      <c r="H60" s="19">
        <f t="shared" si="33"/>
        <v>1978</v>
      </c>
      <c r="I60" s="19">
        <f t="shared" ref="I60:J61" si="34">I61</f>
        <v>1402</v>
      </c>
      <c r="J60" s="19">
        <f t="shared" si="34"/>
        <v>1402</v>
      </c>
      <c r="K60" s="242"/>
      <c r="L60" s="242"/>
      <c r="M60" s="242"/>
    </row>
    <row r="61" spans="1:13" s="112" customFormat="1" ht="78.75" x14ac:dyDescent="0.25">
      <c r="A61" s="386" t="s">
        <v>87</v>
      </c>
      <c r="B61" s="389" t="s">
        <v>84</v>
      </c>
      <c r="C61" s="389" t="s">
        <v>106</v>
      </c>
      <c r="D61" s="389" t="s">
        <v>339</v>
      </c>
      <c r="E61" s="389" t="s">
        <v>88</v>
      </c>
      <c r="F61" s="204">
        <f t="shared" si="33"/>
        <v>1176.8</v>
      </c>
      <c r="G61" s="204">
        <f t="shared" si="33"/>
        <v>825.4</v>
      </c>
      <c r="H61" s="204">
        <f t="shared" si="33"/>
        <v>1978</v>
      </c>
      <c r="I61" s="204">
        <f t="shared" si="34"/>
        <v>1402</v>
      </c>
      <c r="J61" s="204">
        <f t="shared" si="34"/>
        <v>1402</v>
      </c>
      <c r="K61" s="242"/>
      <c r="L61" s="242"/>
      <c r="M61" s="242"/>
    </row>
    <row r="62" spans="1:13" s="112" customFormat="1" ht="31.5" x14ac:dyDescent="0.25">
      <c r="A62" s="386" t="s">
        <v>89</v>
      </c>
      <c r="B62" s="389" t="s">
        <v>84</v>
      </c>
      <c r="C62" s="389" t="s">
        <v>106</v>
      </c>
      <c r="D62" s="389" t="s">
        <v>339</v>
      </c>
      <c r="E62" s="389" t="s">
        <v>90</v>
      </c>
      <c r="F62" s="9">
        <f>'Ведом23-25'!G77+'Ведом23-25'!G610</f>
        <v>1176.8</v>
      </c>
      <c r="G62" s="9">
        <f>'Ведом23-25'!H77+'Ведом23-25'!H610</f>
        <v>825.4</v>
      </c>
      <c r="H62" s="9">
        <f>'Ведом23-25'!I77+'Ведом23-25'!I610</f>
        <v>1978</v>
      </c>
      <c r="I62" s="9">
        <f>'Ведом23-25'!J77+'Ведом23-25'!J610</f>
        <v>1402</v>
      </c>
      <c r="J62" s="9">
        <f>'Ведом23-25'!K77+'Ведом23-25'!K610</f>
        <v>1402</v>
      </c>
      <c r="K62" s="242"/>
      <c r="L62" s="242"/>
      <c r="M62" s="242"/>
    </row>
    <row r="63" spans="1:13" s="112" customFormat="1" ht="31.5" x14ac:dyDescent="0.25">
      <c r="A63" s="207" t="s">
        <v>352</v>
      </c>
      <c r="B63" s="208" t="s">
        <v>84</v>
      </c>
      <c r="C63" s="208" t="s">
        <v>106</v>
      </c>
      <c r="D63" s="208" t="s">
        <v>340</v>
      </c>
      <c r="E63" s="208"/>
      <c r="F63" s="35">
        <f>F64+F67+F72+F77</f>
        <v>3670.2</v>
      </c>
      <c r="G63" s="35">
        <f>G64+G67+G72+G77</f>
        <v>3670.2</v>
      </c>
      <c r="H63" s="35">
        <f>H64+H67+H72+H77</f>
        <v>4226.5</v>
      </c>
      <c r="I63" s="35">
        <f t="shared" ref="I63:J63" si="35">I64+I67+I72+I77</f>
        <v>4404.3999999999996</v>
      </c>
      <c r="J63" s="35">
        <f t="shared" si="35"/>
        <v>4580.2999999999993</v>
      </c>
      <c r="K63" s="242"/>
      <c r="L63" s="242"/>
      <c r="M63" s="242"/>
    </row>
    <row r="64" spans="1:13" s="112" customFormat="1" ht="47.25" x14ac:dyDescent="0.25">
      <c r="A64" s="386" t="s">
        <v>283</v>
      </c>
      <c r="B64" s="389" t="s">
        <v>84</v>
      </c>
      <c r="C64" s="389" t="s">
        <v>106</v>
      </c>
      <c r="D64" s="389" t="s">
        <v>378</v>
      </c>
      <c r="E64" s="208"/>
      <c r="F64" s="9">
        <f t="shared" ref="F64:H65" si="36">F65</f>
        <v>0</v>
      </c>
      <c r="G64" s="9">
        <f t="shared" si="36"/>
        <v>0</v>
      </c>
      <c r="H64" s="9">
        <f t="shared" si="36"/>
        <v>0</v>
      </c>
      <c r="I64" s="9">
        <f t="shared" ref="I64:J65" si="37">I65</f>
        <v>0</v>
      </c>
      <c r="J64" s="9">
        <f t="shared" si="37"/>
        <v>0</v>
      </c>
      <c r="K64" s="242"/>
      <c r="L64" s="242"/>
      <c r="M64" s="242"/>
    </row>
    <row r="65" spans="1:13" s="112" customFormat="1" ht="31.5" x14ac:dyDescent="0.25">
      <c r="A65" s="386" t="s">
        <v>91</v>
      </c>
      <c r="B65" s="389" t="s">
        <v>84</v>
      </c>
      <c r="C65" s="389" t="s">
        <v>106</v>
      </c>
      <c r="D65" s="389" t="s">
        <v>378</v>
      </c>
      <c r="E65" s="389" t="s">
        <v>92</v>
      </c>
      <c r="F65" s="555">
        <f t="shared" si="36"/>
        <v>0</v>
      </c>
      <c r="G65" s="555">
        <f t="shared" si="36"/>
        <v>0</v>
      </c>
      <c r="H65" s="209">
        <f t="shared" si="36"/>
        <v>0</v>
      </c>
      <c r="I65" s="209">
        <f t="shared" si="37"/>
        <v>0</v>
      </c>
      <c r="J65" s="209">
        <f t="shared" si="37"/>
        <v>0</v>
      </c>
      <c r="K65" s="242"/>
      <c r="L65" s="242"/>
      <c r="M65" s="242"/>
    </row>
    <row r="66" spans="1:13" s="112" customFormat="1" ht="31.5" x14ac:dyDescent="0.25">
      <c r="A66" s="386" t="s">
        <v>93</v>
      </c>
      <c r="B66" s="389" t="s">
        <v>84</v>
      </c>
      <c r="C66" s="389" t="s">
        <v>106</v>
      </c>
      <c r="D66" s="389" t="s">
        <v>378</v>
      </c>
      <c r="E66" s="389" t="s">
        <v>94</v>
      </c>
      <c r="F66" s="555">
        <f>'Ведом23-25'!G81</f>
        <v>0</v>
      </c>
      <c r="G66" s="555">
        <f>'Ведом23-25'!H81</f>
        <v>0</v>
      </c>
      <c r="H66" s="209">
        <f>'Ведом23-25'!I81</f>
        <v>0</v>
      </c>
      <c r="I66" s="209">
        <f>'Ведом23-25'!J81</f>
        <v>0</v>
      </c>
      <c r="J66" s="209">
        <f>'Ведом23-25'!K81</f>
        <v>0</v>
      </c>
      <c r="K66" s="242"/>
      <c r="L66" s="242"/>
      <c r="M66" s="242"/>
    </row>
    <row r="67" spans="1:13" s="112" customFormat="1" ht="47.25" x14ac:dyDescent="0.25">
      <c r="A67" s="21" t="s">
        <v>114</v>
      </c>
      <c r="B67" s="389" t="s">
        <v>84</v>
      </c>
      <c r="C67" s="389" t="s">
        <v>106</v>
      </c>
      <c r="D67" s="389" t="s">
        <v>379</v>
      </c>
      <c r="E67" s="389"/>
      <c r="F67" s="555">
        <f>F68+F70</f>
        <v>671</v>
      </c>
      <c r="G67" s="555">
        <f>G68+G70</f>
        <v>671</v>
      </c>
      <c r="H67" s="209">
        <f>H68+H70</f>
        <v>565.9</v>
      </c>
      <c r="I67" s="209">
        <f t="shared" ref="I67:J67" si="38">I68+I70</f>
        <v>597.1</v>
      </c>
      <c r="J67" s="209">
        <f t="shared" si="38"/>
        <v>620.6</v>
      </c>
      <c r="K67" s="242"/>
      <c r="L67" s="242"/>
      <c r="M67" s="242"/>
    </row>
    <row r="68" spans="1:13" s="112" customFormat="1" ht="78.75" x14ac:dyDescent="0.25">
      <c r="A68" s="386" t="s">
        <v>87</v>
      </c>
      <c r="B68" s="389" t="s">
        <v>84</v>
      </c>
      <c r="C68" s="389" t="s">
        <v>106</v>
      </c>
      <c r="D68" s="389" t="s">
        <v>379</v>
      </c>
      <c r="E68" s="389" t="s">
        <v>88</v>
      </c>
      <c r="F68" s="204">
        <f>F69</f>
        <v>671</v>
      </c>
      <c r="G68" s="204">
        <f>G69</f>
        <v>671</v>
      </c>
      <c r="H68" s="204">
        <f>H69</f>
        <v>565.9</v>
      </c>
      <c r="I68" s="204">
        <f t="shared" ref="I68:J68" si="39">I69</f>
        <v>597.1</v>
      </c>
      <c r="J68" s="204">
        <f t="shared" si="39"/>
        <v>620.6</v>
      </c>
      <c r="K68" s="242"/>
      <c r="L68" s="242"/>
      <c r="M68" s="242"/>
    </row>
    <row r="69" spans="1:13" s="112" customFormat="1" ht="31.5" x14ac:dyDescent="0.25">
      <c r="A69" s="386" t="s">
        <v>89</v>
      </c>
      <c r="B69" s="389" t="s">
        <v>84</v>
      </c>
      <c r="C69" s="389" t="s">
        <v>106</v>
      </c>
      <c r="D69" s="389" t="s">
        <v>379</v>
      </c>
      <c r="E69" s="389" t="s">
        <v>90</v>
      </c>
      <c r="F69" s="204">
        <f>'Ведом23-25'!G84</f>
        <v>671</v>
      </c>
      <c r="G69" s="204">
        <f>'Ведом23-25'!H84</f>
        <v>671</v>
      </c>
      <c r="H69" s="204">
        <f>'Ведом23-25'!I84</f>
        <v>565.9</v>
      </c>
      <c r="I69" s="204">
        <f>'Ведом23-25'!J84</f>
        <v>597.1</v>
      </c>
      <c r="J69" s="204">
        <f>'Ведом23-25'!K84</f>
        <v>620.6</v>
      </c>
      <c r="K69" s="242"/>
      <c r="L69" s="242"/>
      <c r="M69" s="242"/>
    </row>
    <row r="70" spans="1:13" s="112" customFormat="1" ht="31.5" x14ac:dyDescent="0.25">
      <c r="A70" s="386" t="s">
        <v>91</v>
      </c>
      <c r="B70" s="389" t="s">
        <v>84</v>
      </c>
      <c r="C70" s="389" t="s">
        <v>106</v>
      </c>
      <c r="D70" s="389" t="s">
        <v>379</v>
      </c>
      <c r="E70" s="389" t="s">
        <v>92</v>
      </c>
      <c r="F70" s="204">
        <f>F71</f>
        <v>0</v>
      </c>
      <c r="G70" s="204">
        <f>G71</f>
        <v>0</v>
      </c>
      <c r="H70" s="204">
        <f>H71</f>
        <v>0</v>
      </c>
      <c r="I70" s="204">
        <f t="shared" ref="I70:J70" si="40">I71</f>
        <v>0</v>
      </c>
      <c r="J70" s="204">
        <f t="shared" si="40"/>
        <v>0</v>
      </c>
      <c r="K70" s="242"/>
      <c r="L70" s="242"/>
      <c r="M70" s="242"/>
    </row>
    <row r="71" spans="1:13" s="112" customFormat="1" ht="31.5" x14ac:dyDescent="0.25">
      <c r="A71" s="386" t="s">
        <v>93</v>
      </c>
      <c r="B71" s="389" t="s">
        <v>84</v>
      </c>
      <c r="C71" s="389" t="s">
        <v>106</v>
      </c>
      <c r="D71" s="389" t="s">
        <v>379</v>
      </c>
      <c r="E71" s="389" t="s">
        <v>94</v>
      </c>
      <c r="F71" s="204">
        <f>'Ведом23-25'!G86</f>
        <v>0</v>
      </c>
      <c r="G71" s="204">
        <f>'Ведом23-25'!H86</f>
        <v>0</v>
      </c>
      <c r="H71" s="204">
        <f>'Ведом23-25'!I86</f>
        <v>0</v>
      </c>
      <c r="I71" s="204">
        <f>'Ведом23-25'!J86</f>
        <v>0</v>
      </c>
      <c r="J71" s="204">
        <f>'Ведом23-25'!K86</f>
        <v>0</v>
      </c>
      <c r="K71" s="242"/>
      <c r="L71" s="242"/>
      <c r="M71" s="242"/>
    </row>
    <row r="72" spans="1:13" s="112" customFormat="1" ht="47.25" x14ac:dyDescent="0.25">
      <c r="A72" s="21" t="s">
        <v>116</v>
      </c>
      <c r="B72" s="389" t="s">
        <v>84</v>
      </c>
      <c r="C72" s="389" t="s">
        <v>106</v>
      </c>
      <c r="D72" s="389" t="s">
        <v>380</v>
      </c>
      <c r="E72" s="389"/>
      <c r="F72" s="204">
        <f>F73+F75</f>
        <v>1420.8</v>
      </c>
      <c r="G72" s="204">
        <f>G73+G75</f>
        <v>1420.8</v>
      </c>
      <c r="H72" s="204">
        <f>H73+H75</f>
        <v>1548.8</v>
      </c>
      <c r="I72" s="204">
        <f t="shared" ref="I72:J72" si="41">I73+I75</f>
        <v>1610.9</v>
      </c>
      <c r="J72" s="204">
        <f t="shared" si="41"/>
        <v>1675.3</v>
      </c>
      <c r="K72" s="242"/>
      <c r="L72" s="242"/>
      <c r="M72" s="242"/>
    </row>
    <row r="73" spans="1:13" ht="78.75" x14ac:dyDescent="0.25">
      <c r="A73" s="386" t="s">
        <v>87</v>
      </c>
      <c r="B73" s="389" t="s">
        <v>84</v>
      </c>
      <c r="C73" s="389" t="s">
        <v>106</v>
      </c>
      <c r="D73" s="389" t="s">
        <v>380</v>
      </c>
      <c r="E73" s="389" t="s">
        <v>88</v>
      </c>
      <c r="F73" s="204">
        <f>F74</f>
        <v>1336.6</v>
      </c>
      <c r="G73" s="204">
        <f>G74</f>
        <v>1336.6</v>
      </c>
      <c r="H73" s="204">
        <f>H74</f>
        <v>1548.8</v>
      </c>
      <c r="I73" s="204">
        <f t="shared" ref="I73:J73" si="42">I74</f>
        <v>1610.9</v>
      </c>
      <c r="J73" s="204">
        <f t="shared" si="42"/>
        <v>1675.3</v>
      </c>
    </row>
    <row r="74" spans="1:13" ht="31.5" x14ac:dyDescent="0.25">
      <c r="A74" s="386" t="s">
        <v>89</v>
      </c>
      <c r="B74" s="389" t="s">
        <v>84</v>
      </c>
      <c r="C74" s="389" t="s">
        <v>106</v>
      </c>
      <c r="D74" s="389" t="s">
        <v>380</v>
      </c>
      <c r="E74" s="389" t="s">
        <v>90</v>
      </c>
      <c r="F74" s="204">
        <f>'Ведом23-25'!G89</f>
        <v>1336.6</v>
      </c>
      <c r="G74" s="204">
        <f>'Ведом23-25'!H89</f>
        <v>1336.6</v>
      </c>
      <c r="H74" s="204">
        <f>'Ведом23-25'!I89</f>
        <v>1548.8</v>
      </c>
      <c r="I74" s="204">
        <f>'Ведом23-25'!J89</f>
        <v>1610.9</v>
      </c>
      <c r="J74" s="204">
        <f>'Ведом23-25'!K89</f>
        <v>1675.3</v>
      </c>
    </row>
    <row r="75" spans="1:13" ht="31.5" x14ac:dyDescent="0.25">
      <c r="A75" s="386" t="s">
        <v>117</v>
      </c>
      <c r="B75" s="389" t="s">
        <v>84</v>
      </c>
      <c r="C75" s="389" t="s">
        <v>106</v>
      </c>
      <c r="D75" s="389" t="s">
        <v>380</v>
      </c>
      <c r="E75" s="389" t="s">
        <v>92</v>
      </c>
      <c r="F75" s="204">
        <f>F76</f>
        <v>84.2</v>
      </c>
      <c r="G75" s="204">
        <f>G76</f>
        <v>84.2</v>
      </c>
      <c r="H75" s="204">
        <f>H76</f>
        <v>0</v>
      </c>
      <c r="I75" s="204">
        <f t="shared" ref="I75:J75" si="43">I76</f>
        <v>0</v>
      </c>
      <c r="J75" s="204">
        <f t="shared" si="43"/>
        <v>0</v>
      </c>
    </row>
    <row r="76" spans="1:13" ht="31.5" x14ac:dyDescent="0.25">
      <c r="A76" s="386" t="s">
        <v>93</v>
      </c>
      <c r="B76" s="389" t="s">
        <v>84</v>
      </c>
      <c r="C76" s="389" t="s">
        <v>106</v>
      </c>
      <c r="D76" s="389" t="s">
        <v>380</v>
      </c>
      <c r="E76" s="389" t="s">
        <v>94</v>
      </c>
      <c r="F76" s="204">
        <f>'Ведом23-25'!G91</f>
        <v>84.2</v>
      </c>
      <c r="G76" s="204">
        <f>'Ведом23-25'!H91</f>
        <v>84.2</v>
      </c>
      <c r="H76" s="204">
        <f>'Ведом23-25'!I91</f>
        <v>0</v>
      </c>
      <c r="I76" s="204">
        <f>'Ведом23-25'!J91</f>
        <v>0</v>
      </c>
      <c r="J76" s="204">
        <f>'Ведом23-25'!K91</f>
        <v>0</v>
      </c>
    </row>
    <row r="77" spans="1:13" ht="47.25" x14ac:dyDescent="0.25">
      <c r="A77" s="386" t="s">
        <v>908</v>
      </c>
      <c r="B77" s="389" t="s">
        <v>84</v>
      </c>
      <c r="C77" s="389" t="s">
        <v>106</v>
      </c>
      <c r="D77" s="389" t="s">
        <v>808</v>
      </c>
      <c r="E77" s="389"/>
      <c r="F77" s="204">
        <f>F78+F80</f>
        <v>1578.3999999999999</v>
      </c>
      <c r="G77" s="204">
        <f>G78+G80</f>
        <v>1578.3999999999999</v>
      </c>
      <c r="H77" s="204">
        <f>H78+H80</f>
        <v>2111.8000000000002</v>
      </c>
      <c r="I77" s="204">
        <f t="shared" ref="I77:J77" si="44">I78+I80</f>
        <v>2196.4</v>
      </c>
      <c r="J77" s="204">
        <f t="shared" si="44"/>
        <v>2284.3999999999996</v>
      </c>
    </row>
    <row r="78" spans="1:13" s="112" customFormat="1" ht="78.75" x14ac:dyDescent="0.25">
      <c r="A78" s="386" t="s">
        <v>87</v>
      </c>
      <c r="B78" s="389" t="s">
        <v>84</v>
      </c>
      <c r="C78" s="389" t="s">
        <v>106</v>
      </c>
      <c r="D78" s="389" t="s">
        <v>808</v>
      </c>
      <c r="E78" s="389" t="s">
        <v>88</v>
      </c>
      <c r="F78" s="555">
        <f>F79</f>
        <v>1500.6</v>
      </c>
      <c r="G78" s="555">
        <f>G79</f>
        <v>1500.6</v>
      </c>
      <c r="H78" s="209">
        <f>H79</f>
        <v>1919.8</v>
      </c>
      <c r="I78" s="209">
        <f t="shared" ref="I78:J78" si="45">I79</f>
        <v>1996.7</v>
      </c>
      <c r="J78" s="209">
        <f t="shared" si="45"/>
        <v>2076.6999999999998</v>
      </c>
      <c r="K78" s="242"/>
      <c r="L78" s="242"/>
      <c r="M78" s="242"/>
    </row>
    <row r="79" spans="1:13" s="112" customFormat="1" ht="31.5" x14ac:dyDescent="0.25">
      <c r="A79" s="386" t="s">
        <v>89</v>
      </c>
      <c r="B79" s="389" t="s">
        <v>84</v>
      </c>
      <c r="C79" s="389" t="s">
        <v>106</v>
      </c>
      <c r="D79" s="389" t="s">
        <v>808</v>
      </c>
      <c r="E79" s="389" t="s">
        <v>90</v>
      </c>
      <c r="F79" s="555">
        <f>'Ведом23-25'!G94</f>
        <v>1500.6</v>
      </c>
      <c r="G79" s="555">
        <f>'Ведом23-25'!H94</f>
        <v>1500.6</v>
      </c>
      <c r="H79" s="209">
        <f>'Ведом23-25'!I94</f>
        <v>1919.8</v>
      </c>
      <c r="I79" s="209">
        <f>'Ведом23-25'!J94</f>
        <v>1996.7</v>
      </c>
      <c r="J79" s="209">
        <f>'Ведом23-25'!K94</f>
        <v>2076.6999999999998</v>
      </c>
      <c r="K79" s="242"/>
      <c r="L79" s="242"/>
      <c r="M79" s="242"/>
    </row>
    <row r="80" spans="1:13" s="112" customFormat="1" ht="31.5" x14ac:dyDescent="0.25">
      <c r="A80" s="386" t="s">
        <v>91</v>
      </c>
      <c r="B80" s="389" t="s">
        <v>84</v>
      </c>
      <c r="C80" s="389" t="s">
        <v>106</v>
      </c>
      <c r="D80" s="389" t="s">
        <v>808</v>
      </c>
      <c r="E80" s="389" t="s">
        <v>92</v>
      </c>
      <c r="F80" s="555">
        <f>F81</f>
        <v>77.8</v>
      </c>
      <c r="G80" s="555">
        <f>G81</f>
        <v>77.8</v>
      </c>
      <c r="H80" s="209">
        <f>H81</f>
        <v>192</v>
      </c>
      <c r="I80" s="209">
        <f t="shared" ref="I80:J80" si="46">I81</f>
        <v>199.7</v>
      </c>
      <c r="J80" s="209">
        <f t="shared" si="46"/>
        <v>207.7</v>
      </c>
      <c r="K80" s="242"/>
      <c r="L80" s="242"/>
      <c r="M80" s="242"/>
    </row>
    <row r="81" spans="1:13" s="241" customFormat="1" ht="31.5" x14ac:dyDescent="0.25">
      <c r="A81" s="386" t="s">
        <v>93</v>
      </c>
      <c r="B81" s="389" t="s">
        <v>84</v>
      </c>
      <c r="C81" s="389" t="s">
        <v>106</v>
      </c>
      <c r="D81" s="389" t="s">
        <v>808</v>
      </c>
      <c r="E81" s="389" t="s">
        <v>94</v>
      </c>
      <c r="F81" s="555">
        <f>'Ведом23-25'!G96</f>
        <v>77.8</v>
      </c>
      <c r="G81" s="555">
        <f>'Ведом23-25'!H96</f>
        <v>77.8</v>
      </c>
      <c r="H81" s="209">
        <f>'Ведом23-25'!I96</f>
        <v>192</v>
      </c>
      <c r="I81" s="209">
        <f>'Ведом23-25'!J96</f>
        <v>199.7</v>
      </c>
      <c r="J81" s="209">
        <f>'Ведом23-25'!K96</f>
        <v>207.7</v>
      </c>
      <c r="K81" s="242"/>
      <c r="L81" s="242"/>
      <c r="M81" s="242"/>
    </row>
    <row r="82" spans="1:13" s="241" customFormat="1" ht="47.25" x14ac:dyDescent="0.25">
      <c r="A82" s="207" t="s">
        <v>905</v>
      </c>
      <c r="B82" s="208" t="s">
        <v>84</v>
      </c>
      <c r="C82" s="208" t="s">
        <v>106</v>
      </c>
      <c r="D82" s="208" t="s">
        <v>109</v>
      </c>
      <c r="E82" s="208"/>
      <c r="F82" s="577">
        <f>F83+F87+F96</f>
        <v>563.70000000000005</v>
      </c>
      <c r="G82" s="577">
        <f>G83+G87+G96</f>
        <v>557.20000000000005</v>
      </c>
      <c r="H82" s="206">
        <f>H83+H87+H96</f>
        <v>603</v>
      </c>
      <c r="I82" s="206">
        <f t="shared" ref="I82:J82" si="47">I83+I87+I96</f>
        <v>523</v>
      </c>
      <c r="J82" s="206">
        <f t="shared" si="47"/>
        <v>523</v>
      </c>
      <c r="K82" s="242"/>
      <c r="L82" s="242"/>
      <c r="M82" s="242"/>
    </row>
    <row r="83" spans="1:13" s="241" customFormat="1" ht="63" x14ac:dyDescent="0.25">
      <c r="A83" s="34" t="s">
        <v>948</v>
      </c>
      <c r="B83" s="208" t="s">
        <v>84</v>
      </c>
      <c r="C83" s="208" t="s">
        <v>106</v>
      </c>
      <c r="D83" s="6" t="s">
        <v>326</v>
      </c>
      <c r="E83" s="208"/>
      <c r="F83" s="203">
        <f t="shared" ref="F83:H85" si="48">F84</f>
        <v>450</v>
      </c>
      <c r="G83" s="203">
        <f t="shared" si="48"/>
        <v>450</v>
      </c>
      <c r="H83" s="203">
        <f t="shared" si="48"/>
        <v>526</v>
      </c>
      <c r="I83" s="203">
        <f t="shared" ref="I83:J85" si="49">I84</f>
        <v>446</v>
      </c>
      <c r="J83" s="203">
        <f t="shared" si="49"/>
        <v>446</v>
      </c>
      <c r="K83" s="242"/>
      <c r="L83" s="242"/>
      <c r="M83" s="242"/>
    </row>
    <row r="84" spans="1:13" s="241" customFormat="1" ht="47.25" x14ac:dyDescent="0.25">
      <c r="A84" s="20" t="s">
        <v>644</v>
      </c>
      <c r="B84" s="389" t="s">
        <v>84</v>
      </c>
      <c r="C84" s="389" t="s">
        <v>106</v>
      </c>
      <c r="D84" s="388" t="s">
        <v>320</v>
      </c>
      <c r="E84" s="389"/>
      <c r="F84" s="204">
        <f t="shared" si="48"/>
        <v>450</v>
      </c>
      <c r="G84" s="204">
        <f t="shared" si="48"/>
        <v>450</v>
      </c>
      <c r="H84" s="204">
        <f t="shared" si="48"/>
        <v>526</v>
      </c>
      <c r="I84" s="204">
        <f t="shared" si="49"/>
        <v>446</v>
      </c>
      <c r="J84" s="204">
        <f t="shared" si="49"/>
        <v>446</v>
      </c>
      <c r="K84" s="242"/>
      <c r="L84" s="242"/>
      <c r="M84" s="242"/>
    </row>
    <row r="85" spans="1:13" s="241" customFormat="1" ht="31.5" x14ac:dyDescent="0.25">
      <c r="A85" s="386" t="s">
        <v>91</v>
      </c>
      <c r="B85" s="389" t="s">
        <v>84</v>
      </c>
      <c r="C85" s="389" t="s">
        <v>106</v>
      </c>
      <c r="D85" s="388" t="s">
        <v>320</v>
      </c>
      <c r="E85" s="389" t="s">
        <v>92</v>
      </c>
      <c r="F85" s="204">
        <f t="shared" si="48"/>
        <v>450</v>
      </c>
      <c r="G85" s="204">
        <f t="shared" si="48"/>
        <v>450</v>
      </c>
      <c r="H85" s="204">
        <f t="shared" si="48"/>
        <v>526</v>
      </c>
      <c r="I85" s="204">
        <f t="shared" si="49"/>
        <v>446</v>
      </c>
      <c r="J85" s="204">
        <f t="shared" si="49"/>
        <v>446</v>
      </c>
      <c r="K85" s="242"/>
      <c r="L85" s="242"/>
      <c r="M85" s="242"/>
    </row>
    <row r="86" spans="1:13" s="241" customFormat="1" ht="31.5" x14ac:dyDescent="0.25">
      <c r="A86" s="386" t="s">
        <v>93</v>
      </c>
      <c r="B86" s="389" t="s">
        <v>84</v>
      </c>
      <c r="C86" s="389" t="s">
        <v>106</v>
      </c>
      <c r="D86" s="388" t="s">
        <v>320</v>
      </c>
      <c r="E86" s="389" t="s">
        <v>94</v>
      </c>
      <c r="F86" s="204">
        <f>'Ведом23-25'!G101</f>
        <v>450</v>
      </c>
      <c r="G86" s="204">
        <f>'Ведом23-25'!H101</f>
        <v>450</v>
      </c>
      <c r="H86" s="204">
        <f>'Ведом23-25'!I101</f>
        <v>526</v>
      </c>
      <c r="I86" s="204">
        <f>'Ведом23-25'!J101</f>
        <v>446</v>
      </c>
      <c r="J86" s="204">
        <f>'Ведом23-25'!K101</f>
        <v>446</v>
      </c>
      <c r="K86" s="242"/>
      <c r="L86" s="242"/>
      <c r="M86" s="242"/>
    </row>
    <row r="87" spans="1:13" s="241" customFormat="1" ht="78.75" x14ac:dyDescent="0.25">
      <c r="A87" s="383" t="s">
        <v>906</v>
      </c>
      <c r="B87" s="208" t="s">
        <v>84</v>
      </c>
      <c r="C87" s="208" t="s">
        <v>106</v>
      </c>
      <c r="D87" s="6" t="s">
        <v>327</v>
      </c>
      <c r="E87" s="208"/>
      <c r="F87" s="203">
        <f>F88+F93</f>
        <v>113.2</v>
      </c>
      <c r="G87" s="203">
        <f>G88+G93</f>
        <v>107.2</v>
      </c>
      <c r="H87" s="203">
        <f>H88+H93</f>
        <v>77</v>
      </c>
      <c r="I87" s="203">
        <f t="shared" ref="I87:J87" si="50">I88+I93</f>
        <v>77</v>
      </c>
      <c r="J87" s="203">
        <f t="shared" si="50"/>
        <v>77</v>
      </c>
      <c r="K87" s="242"/>
      <c r="L87" s="242"/>
      <c r="M87" s="242"/>
    </row>
    <row r="88" spans="1:13" s="112" customFormat="1" ht="47.25" x14ac:dyDescent="0.25">
      <c r="A88" s="90" t="s">
        <v>110</v>
      </c>
      <c r="B88" s="389" t="s">
        <v>84</v>
      </c>
      <c r="C88" s="389" t="s">
        <v>106</v>
      </c>
      <c r="D88" s="388" t="s">
        <v>321</v>
      </c>
      <c r="E88" s="389"/>
      <c r="F88" s="204">
        <f>F89+F91</f>
        <v>113.2</v>
      </c>
      <c r="G88" s="204">
        <f>G89+G91</f>
        <v>107.2</v>
      </c>
      <c r="H88" s="204">
        <f>H89+H91</f>
        <v>77</v>
      </c>
      <c r="I88" s="204">
        <f t="shared" ref="I88:J88" si="51">I89+I91</f>
        <v>77</v>
      </c>
      <c r="J88" s="204">
        <f t="shared" si="51"/>
        <v>77</v>
      </c>
      <c r="K88" s="242"/>
      <c r="L88" s="242"/>
      <c r="M88" s="242"/>
    </row>
    <row r="89" spans="1:13" s="112" customFormat="1" ht="78.75" x14ac:dyDescent="0.25">
      <c r="A89" s="386" t="s">
        <v>87</v>
      </c>
      <c r="B89" s="389" t="s">
        <v>84</v>
      </c>
      <c r="C89" s="389" t="s">
        <v>106</v>
      </c>
      <c r="D89" s="388" t="s">
        <v>321</v>
      </c>
      <c r="E89" s="389" t="s">
        <v>88</v>
      </c>
      <c r="F89" s="204">
        <f>F90</f>
        <v>37.200000000000003</v>
      </c>
      <c r="G89" s="204">
        <f>G90</f>
        <v>20.2</v>
      </c>
      <c r="H89" s="204">
        <f>H90</f>
        <v>37.200000000000003</v>
      </c>
      <c r="I89" s="204">
        <f t="shared" ref="I89:J89" si="52">I90</f>
        <v>37.200000000000003</v>
      </c>
      <c r="J89" s="204">
        <f t="shared" si="52"/>
        <v>37.200000000000003</v>
      </c>
      <c r="K89" s="242"/>
      <c r="L89" s="242"/>
      <c r="M89" s="242"/>
    </row>
    <row r="90" spans="1:13" s="112" customFormat="1" ht="31.5" x14ac:dyDescent="0.25">
      <c r="A90" s="386" t="s">
        <v>89</v>
      </c>
      <c r="B90" s="389" t="s">
        <v>84</v>
      </c>
      <c r="C90" s="389" t="s">
        <v>106</v>
      </c>
      <c r="D90" s="388" t="s">
        <v>321</v>
      </c>
      <c r="E90" s="389" t="s">
        <v>90</v>
      </c>
      <c r="F90" s="204">
        <f>'Ведом23-25'!G105</f>
        <v>37.200000000000003</v>
      </c>
      <c r="G90" s="204">
        <f>'Ведом23-25'!H105</f>
        <v>20.2</v>
      </c>
      <c r="H90" s="204">
        <f>'Ведом23-25'!I105</f>
        <v>37.200000000000003</v>
      </c>
      <c r="I90" s="204">
        <f>'Ведом23-25'!J105</f>
        <v>37.200000000000003</v>
      </c>
      <c r="J90" s="204">
        <f>'Ведом23-25'!K105</f>
        <v>37.200000000000003</v>
      </c>
      <c r="K90" s="242"/>
      <c r="L90" s="242"/>
      <c r="M90" s="242"/>
    </row>
    <row r="91" spans="1:13" s="112" customFormat="1" ht="31.5" x14ac:dyDescent="0.25">
      <c r="A91" s="386" t="s">
        <v>91</v>
      </c>
      <c r="B91" s="389" t="s">
        <v>84</v>
      </c>
      <c r="C91" s="389" t="s">
        <v>106</v>
      </c>
      <c r="D91" s="388" t="s">
        <v>321</v>
      </c>
      <c r="E91" s="389" t="s">
        <v>92</v>
      </c>
      <c r="F91" s="204">
        <f>F92</f>
        <v>76</v>
      </c>
      <c r="G91" s="204">
        <f>G92</f>
        <v>87</v>
      </c>
      <c r="H91" s="204">
        <f>H92</f>
        <v>39.799999999999997</v>
      </c>
      <c r="I91" s="204">
        <f t="shared" ref="I91:J91" si="53">I92</f>
        <v>39.799999999999997</v>
      </c>
      <c r="J91" s="204">
        <f t="shared" si="53"/>
        <v>39.799999999999997</v>
      </c>
      <c r="K91" s="242"/>
      <c r="L91" s="242"/>
      <c r="M91" s="242"/>
    </row>
    <row r="92" spans="1:13" s="112" customFormat="1" ht="31.5" x14ac:dyDescent="0.25">
      <c r="A92" s="386" t="s">
        <v>93</v>
      </c>
      <c r="B92" s="389" t="s">
        <v>84</v>
      </c>
      <c r="C92" s="389" t="s">
        <v>106</v>
      </c>
      <c r="D92" s="388" t="s">
        <v>321</v>
      </c>
      <c r="E92" s="389" t="s">
        <v>94</v>
      </c>
      <c r="F92" s="204">
        <f>'Ведом23-25'!G107</f>
        <v>76</v>
      </c>
      <c r="G92" s="204">
        <f>'Ведом23-25'!H107</f>
        <v>87</v>
      </c>
      <c r="H92" s="204">
        <f>'Ведом23-25'!I107</f>
        <v>39.799999999999997</v>
      </c>
      <c r="I92" s="204">
        <f>'Ведом23-25'!J107</f>
        <v>39.799999999999997</v>
      </c>
      <c r="J92" s="204">
        <f>'Ведом23-25'!K107</f>
        <v>39.799999999999997</v>
      </c>
      <c r="K92" s="242"/>
      <c r="L92" s="242"/>
      <c r="M92" s="242"/>
    </row>
    <row r="93" spans="1:13" s="112" customFormat="1" ht="47.25" x14ac:dyDescent="0.25">
      <c r="A93" s="21" t="s">
        <v>520</v>
      </c>
      <c r="B93" s="389" t="s">
        <v>84</v>
      </c>
      <c r="C93" s="389" t="s">
        <v>106</v>
      </c>
      <c r="D93" s="388" t="s">
        <v>436</v>
      </c>
      <c r="E93" s="389"/>
      <c r="F93" s="204">
        <f t="shared" ref="F93:H94" si="54">F94</f>
        <v>0</v>
      </c>
      <c r="G93" s="204">
        <f t="shared" si="54"/>
        <v>0</v>
      </c>
      <c r="H93" s="204">
        <f t="shared" si="54"/>
        <v>0</v>
      </c>
      <c r="I93" s="204">
        <f t="shared" ref="I93:J94" si="55">I94</f>
        <v>0</v>
      </c>
      <c r="J93" s="204">
        <f t="shared" si="55"/>
        <v>0</v>
      </c>
      <c r="K93" s="242"/>
      <c r="L93" s="242"/>
      <c r="M93" s="242"/>
    </row>
    <row r="94" spans="1:13" s="112" customFormat="1" ht="31.5" x14ac:dyDescent="0.25">
      <c r="A94" s="386" t="s">
        <v>91</v>
      </c>
      <c r="B94" s="389" t="s">
        <v>84</v>
      </c>
      <c r="C94" s="389" t="s">
        <v>106</v>
      </c>
      <c r="D94" s="388" t="s">
        <v>436</v>
      </c>
      <c r="E94" s="389" t="s">
        <v>92</v>
      </c>
      <c r="F94" s="204">
        <f t="shared" si="54"/>
        <v>0</v>
      </c>
      <c r="G94" s="204">
        <f t="shared" si="54"/>
        <v>0</v>
      </c>
      <c r="H94" s="204">
        <f t="shared" si="54"/>
        <v>0</v>
      </c>
      <c r="I94" s="204">
        <f t="shared" si="55"/>
        <v>0</v>
      </c>
      <c r="J94" s="204">
        <f t="shared" si="55"/>
        <v>0</v>
      </c>
      <c r="K94" s="242"/>
      <c r="L94" s="242"/>
      <c r="M94" s="242"/>
    </row>
    <row r="95" spans="1:13" s="112" customFormat="1" ht="31.5" x14ac:dyDescent="0.25">
      <c r="A95" s="386" t="s">
        <v>93</v>
      </c>
      <c r="B95" s="389" t="s">
        <v>84</v>
      </c>
      <c r="C95" s="389" t="s">
        <v>106</v>
      </c>
      <c r="D95" s="388" t="s">
        <v>267</v>
      </c>
      <c r="E95" s="389" t="s">
        <v>94</v>
      </c>
      <c r="F95" s="204">
        <f>'Ведом23-25'!G110</f>
        <v>0</v>
      </c>
      <c r="G95" s="204">
        <f>'Ведом23-25'!H110</f>
        <v>0</v>
      </c>
      <c r="H95" s="204">
        <f>'Ведом23-25'!I110</f>
        <v>0</v>
      </c>
      <c r="I95" s="204">
        <f>'Ведом23-25'!J110</f>
        <v>0</v>
      </c>
      <c r="J95" s="204">
        <f>'Ведом23-25'!K110</f>
        <v>0</v>
      </c>
      <c r="K95" s="242"/>
      <c r="L95" s="242"/>
      <c r="M95" s="242"/>
    </row>
    <row r="96" spans="1:13" s="112" customFormat="1" ht="63" x14ac:dyDescent="0.25">
      <c r="A96" s="122" t="s">
        <v>446</v>
      </c>
      <c r="B96" s="208" t="s">
        <v>84</v>
      </c>
      <c r="C96" s="208" t="s">
        <v>106</v>
      </c>
      <c r="D96" s="6" t="s">
        <v>328</v>
      </c>
      <c r="E96" s="208"/>
      <c r="F96" s="203">
        <f t="shared" ref="F96:H98" si="56">F97</f>
        <v>0.5</v>
      </c>
      <c r="G96" s="203">
        <f t="shared" si="56"/>
        <v>0</v>
      </c>
      <c r="H96" s="203">
        <f t="shared" si="56"/>
        <v>0</v>
      </c>
      <c r="I96" s="203">
        <f t="shared" ref="I96:J98" si="57">I97</f>
        <v>0</v>
      </c>
      <c r="J96" s="203">
        <f t="shared" si="57"/>
        <v>0</v>
      </c>
      <c r="K96" s="242"/>
      <c r="L96" s="242"/>
      <c r="M96" s="242"/>
    </row>
    <row r="97" spans="1:13" s="112" customFormat="1" ht="47.25" x14ac:dyDescent="0.25">
      <c r="A97" s="22" t="s">
        <v>115</v>
      </c>
      <c r="B97" s="389" t="s">
        <v>84</v>
      </c>
      <c r="C97" s="389" t="s">
        <v>106</v>
      </c>
      <c r="D97" s="388" t="s">
        <v>322</v>
      </c>
      <c r="E97" s="389"/>
      <c r="F97" s="204">
        <f t="shared" si="56"/>
        <v>0.5</v>
      </c>
      <c r="G97" s="204">
        <f t="shared" si="56"/>
        <v>0</v>
      </c>
      <c r="H97" s="204">
        <f t="shared" si="56"/>
        <v>0</v>
      </c>
      <c r="I97" s="204">
        <f t="shared" si="57"/>
        <v>0</v>
      </c>
      <c r="J97" s="204">
        <f t="shared" si="57"/>
        <v>0</v>
      </c>
      <c r="K97" s="242"/>
      <c r="L97" s="242"/>
      <c r="M97" s="242"/>
    </row>
    <row r="98" spans="1:13" s="112" customFormat="1" ht="31.5" x14ac:dyDescent="0.25">
      <c r="A98" s="386" t="s">
        <v>91</v>
      </c>
      <c r="B98" s="389" t="s">
        <v>84</v>
      </c>
      <c r="C98" s="389" t="s">
        <v>106</v>
      </c>
      <c r="D98" s="388" t="s">
        <v>322</v>
      </c>
      <c r="E98" s="389" t="s">
        <v>92</v>
      </c>
      <c r="F98" s="204">
        <f t="shared" si="56"/>
        <v>0.5</v>
      </c>
      <c r="G98" s="204">
        <f t="shared" si="56"/>
        <v>0</v>
      </c>
      <c r="H98" s="204">
        <f t="shared" si="56"/>
        <v>0</v>
      </c>
      <c r="I98" s="204">
        <f t="shared" si="57"/>
        <v>0</v>
      </c>
      <c r="J98" s="204">
        <f t="shared" si="57"/>
        <v>0</v>
      </c>
      <c r="K98" s="242"/>
      <c r="L98" s="242"/>
      <c r="M98" s="242"/>
    </row>
    <row r="99" spans="1:13" s="112" customFormat="1" ht="31.5" x14ac:dyDescent="0.25">
      <c r="A99" s="386" t="s">
        <v>93</v>
      </c>
      <c r="B99" s="389" t="s">
        <v>84</v>
      </c>
      <c r="C99" s="389" t="s">
        <v>106</v>
      </c>
      <c r="D99" s="388" t="s">
        <v>322</v>
      </c>
      <c r="E99" s="389" t="s">
        <v>94</v>
      </c>
      <c r="F99" s="555">
        <f>'Ведом23-25'!G114</f>
        <v>0.5</v>
      </c>
      <c r="G99" s="555">
        <f>'Ведом23-25'!H114</f>
        <v>0</v>
      </c>
      <c r="H99" s="209">
        <f>'Ведом23-25'!I114</f>
        <v>0</v>
      </c>
      <c r="I99" s="209">
        <f>'Ведом23-25'!J114</f>
        <v>0</v>
      </c>
      <c r="J99" s="209">
        <f>'Ведом23-25'!K114</f>
        <v>0</v>
      </c>
      <c r="K99" s="242"/>
      <c r="L99" s="242"/>
      <c r="M99" s="242"/>
    </row>
    <row r="100" spans="1:13" s="112" customFormat="1" ht="47.25" x14ac:dyDescent="0.25">
      <c r="A100" s="207" t="s">
        <v>85</v>
      </c>
      <c r="B100" s="208" t="s">
        <v>84</v>
      </c>
      <c r="C100" s="208" t="s">
        <v>86</v>
      </c>
      <c r="D100" s="208"/>
      <c r="E100" s="208"/>
      <c r="F100" s="577">
        <f>F101</f>
        <v>19699.900000000001</v>
      </c>
      <c r="G100" s="577">
        <f>G101</f>
        <v>19540.900000000001</v>
      </c>
      <c r="H100" s="206">
        <f>H101</f>
        <v>21745.440000000002</v>
      </c>
      <c r="I100" s="206">
        <f t="shared" ref="I100:J100" si="58">I101</f>
        <v>21969.45</v>
      </c>
      <c r="J100" s="206">
        <f t="shared" si="58"/>
        <v>21243.78</v>
      </c>
      <c r="K100" s="242"/>
      <c r="L100" s="242"/>
      <c r="M100" s="242"/>
    </row>
    <row r="101" spans="1:13" s="112" customFormat="1" ht="31.5" x14ac:dyDescent="0.25">
      <c r="A101" s="207" t="s">
        <v>376</v>
      </c>
      <c r="B101" s="208" t="s">
        <v>84</v>
      </c>
      <c r="C101" s="208" t="s">
        <v>86</v>
      </c>
      <c r="D101" s="208" t="s">
        <v>335</v>
      </c>
      <c r="E101" s="208"/>
      <c r="F101" s="577">
        <f>F102+F113</f>
        <v>19699.900000000001</v>
      </c>
      <c r="G101" s="577">
        <f>G102+G113</f>
        <v>19540.900000000001</v>
      </c>
      <c r="H101" s="206">
        <f>H102+H113</f>
        <v>21745.440000000002</v>
      </c>
      <c r="I101" s="206">
        <f t="shared" ref="I101:J101" si="59">I102+I113</f>
        <v>21969.45</v>
      </c>
      <c r="J101" s="206">
        <f t="shared" si="59"/>
        <v>21243.78</v>
      </c>
      <c r="K101" s="242"/>
      <c r="L101" s="242"/>
      <c r="M101" s="242"/>
    </row>
    <row r="102" spans="1:13" s="112" customFormat="1" ht="15.75" x14ac:dyDescent="0.25">
      <c r="A102" s="207" t="s">
        <v>377</v>
      </c>
      <c r="B102" s="208" t="s">
        <v>84</v>
      </c>
      <c r="C102" s="208" t="s">
        <v>86</v>
      </c>
      <c r="D102" s="208" t="s">
        <v>336</v>
      </c>
      <c r="E102" s="208"/>
      <c r="F102" s="203">
        <f>F103+F110</f>
        <v>16225</v>
      </c>
      <c r="G102" s="203">
        <f>G103+G110</f>
        <v>16066</v>
      </c>
      <c r="H102" s="203">
        <f>H103+H110</f>
        <v>18089.900000000001</v>
      </c>
      <c r="I102" s="203">
        <f t="shared" ref="I102:J102" si="60">I103+I110</f>
        <v>18233.2</v>
      </c>
      <c r="J102" s="203">
        <f t="shared" si="60"/>
        <v>17318.8</v>
      </c>
      <c r="K102" s="242"/>
      <c r="L102" s="242"/>
      <c r="M102" s="242"/>
    </row>
    <row r="103" spans="1:13" s="112" customFormat="1" ht="31.5" x14ac:dyDescent="0.25">
      <c r="A103" s="386" t="s">
        <v>360</v>
      </c>
      <c r="B103" s="389" t="s">
        <v>84</v>
      </c>
      <c r="C103" s="389" t="s">
        <v>86</v>
      </c>
      <c r="D103" s="389" t="s">
        <v>337</v>
      </c>
      <c r="E103" s="389"/>
      <c r="F103" s="204">
        <f>F104+F106+F108</f>
        <v>15775</v>
      </c>
      <c r="G103" s="204">
        <f>G104+G106+G108</f>
        <v>15746</v>
      </c>
      <c r="H103" s="204">
        <f>H104+H106+H108</f>
        <v>17553.900000000001</v>
      </c>
      <c r="I103" s="204">
        <f t="shared" ref="I103:J103" si="61">I104+I106+I108</f>
        <v>17783.2</v>
      </c>
      <c r="J103" s="204">
        <f t="shared" si="61"/>
        <v>16825.8</v>
      </c>
      <c r="K103" s="242"/>
      <c r="L103" s="242"/>
      <c r="M103" s="242"/>
    </row>
    <row r="104" spans="1:13" s="112" customFormat="1" ht="78.75" x14ac:dyDescent="0.25">
      <c r="A104" s="386" t="s">
        <v>87</v>
      </c>
      <c r="B104" s="389" t="s">
        <v>84</v>
      </c>
      <c r="C104" s="389" t="s">
        <v>86</v>
      </c>
      <c r="D104" s="389" t="s">
        <v>337</v>
      </c>
      <c r="E104" s="389" t="s">
        <v>88</v>
      </c>
      <c r="F104" s="204">
        <f>F105</f>
        <v>14333.7</v>
      </c>
      <c r="G104" s="204">
        <f>G105</f>
        <v>14333</v>
      </c>
      <c r="H104" s="204">
        <f>H105</f>
        <v>16303.6</v>
      </c>
      <c r="I104" s="204">
        <f t="shared" ref="I104:J104" si="62">I105</f>
        <v>16532.900000000001</v>
      </c>
      <c r="J104" s="204">
        <f t="shared" si="62"/>
        <v>16825.8</v>
      </c>
      <c r="K104" s="242"/>
      <c r="L104" s="242"/>
      <c r="M104" s="242"/>
    </row>
    <row r="105" spans="1:13" s="112" customFormat="1" ht="31.5" x14ac:dyDescent="0.25">
      <c r="A105" s="386" t="s">
        <v>89</v>
      </c>
      <c r="B105" s="389" t="s">
        <v>84</v>
      </c>
      <c r="C105" s="389" t="s">
        <v>86</v>
      </c>
      <c r="D105" s="389" t="s">
        <v>337</v>
      </c>
      <c r="E105" s="389" t="s">
        <v>90</v>
      </c>
      <c r="F105" s="204">
        <f>'Ведом23-25'!G20+'Ведом23-25'!G120</f>
        <v>14333.7</v>
      </c>
      <c r="G105" s="204">
        <f>'Ведом23-25'!H20+'Ведом23-25'!H120</f>
        <v>14333</v>
      </c>
      <c r="H105" s="204">
        <f>'Ведом23-25'!I20+'Ведом23-25'!I120</f>
        <v>16303.6</v>
      </c>
      <c r="I105" s="204">
        <f>'Ведом23-25'!J20+'Ведом23-25'!J120</f>
        <v>16532.900000000001</v>
      </c>
      <c r="J105" s="204">
        <f>'Ведом23-25'!K20+'Ведом23-25'!K120</f>
        <v>16825.8</v>
      </c>
      <c r="K105" s="242"/>
      <c r="L105" s="242"/>
      <c r="M105" s="242"/>
    </row>
    <row r="106" spans="1:13" ht="31.5" x14ac:dyDescent="0.25">
      <c r="A106" s="386" t="s">
        <v>91</v>
      </c>
      <c r="B106" s="389" t="s">
        <v>84</v>
      </c>
      <c r="C106" s="389" t="s">
        <v>86</v>
      </c>
      <c r="D106" s="389" t="s">
        <v>337</v>
      </c>
      <c r="E106" s="389" t="s">
        <v>92</v>
      </c>
      <c r="F106" s="204">
        <f>F107</f>
        <v>1413.3</v>
      </c>
      <c r="G106" s="204">
        <f>G107</f>
        <v>1408</v>
      </c>
      <c r="H106" s="204">
        <f>H107</f>
        <v>1222.3</v>
      </c>
      <c r="I106" s="204">
        <f t="shared" ref="I106:J106" si="63">I107</f>
        <v>1222.3</v>
      </c>
      <c r="J106" s="204">
        <f t="shared" si="63"/>
        <v>0</v>
      </c>
    </row>
    <row r="107" spans="1:13" ht="31.5" x14ac:dyDescent="0.25">
      <c r="A107" s="386" t="s">
        <v>93</v>
      </c>
      <c r="B107" s="389" t="s">
        <v>84</v>
      </c>
      <c r="C107" s="389" t="s">
        <v>86</v>
      </c>
      <c r="D107" s="389" t="s">
        <v>337</v>
      </c>
      <c r="E107" s="389" t="s">
        <v>94</v>
      </c>
      <c r="F107" s="204">
        <f>'Ведом23-25'!G21</f>
        <v>1413.3</v>
      </c>
      <c r="G107" s="204">
        <f>'Ведом23-25'!H21</f>
        <v>1408</v>
      </c>
      <c r="H107" s="204">
        <f>'Ведом23-25'!I21</f>
        <v>1222.3</v>
      </c>
      <c r="I107" s="204">
        <f>'Ведом23-25'!J21</f>
        <v>1222.3</v>
      </c>
      <c r="J107" s="204">
        <f>'Ведом23-25'!K21</f>
        <v>0</v>
      </c>
    </row>
    <row r="108" spans="1:13" ht="15.75" x14ac:dyDescent="0.25">
      <c r="A108" s="386" t="s">
        <v>95</v>
      </c>
      <c r="B108" s="389" t="s">
        <v>84</v>
      </c>
      <c r="C108" s="389" t="s">
        <v>86</v>
      </c>
      <c r="D108" s="389" t="s">
        <v>337</v>
      </c>
      <c r="E108" s="389" t="s">
        <v>96</v>
      </c>
      <c r="F108" s="204">
        <f>F109</f>
        <v>28</v>
      </c>
      <c r="G108" s="204">
        <f>G109</f>
        <v>5</v>
      </c>
      <c r="H108" s="204">
        <f>H109</f>
        <v>28</v>
      </c>
      <c r="I108" s="204">
        <f t="shared" ref="I108:J108" si="64">I109</f>
        <v>28</v>
      </c>
      <c r="J108" s="204">
        <f t="shared" si="64"/>
        <v>0</v>
      </c>
    </row>
    <row r="109" spans="1:13" ht="15.75" x14ac:dyDescent="0.25">
      <c r="A109" s="386" t="s">
        <v>227</v>
      </c>
      <c r="B109" s="389" t="s">
        <v>84</v>
      </c>
      <c r="C109" s="389" t="s">
        <v>86</v>
      </c>
      <c r="D109" s="389" t="s">
        <v>337</v>
      </c>
      <c r="E109" s="389" t="s">
        <v>97</v>
      </c>
      <c r="F109" s="204">
        <f>'Ведом23-25'!G24</f>
        <v>28</v>
      </c>
      <c r="G109" s="204">
        <f>'Ведом23-25'!H24</f>
        <v>5</v>
      </c>
      <c r="H109" s="204">
        <f>'Ведом23-25'!I24</f>
        <v>28</v>
      </c>
      <c r="I109" s="204">
        <f>'Ведом23-25'!J24</f>
        <v>28</v>
      </c>
      <c r="J109" s="204">
        <f>'Ведом23-25'!K24</f>
        <v>0</v>
      </c>
    </row>
    <row r="110" spans="1:13" ht="47.25" x14ac:dyDescent="0.25">
      <c r="A110" s="386" t="s">
        <v>318</v>
      </c>
      <c r="B110" s="389" t="s">
        <v>84</v>
      </c>
      <c r="C110" s="389" t="s">
        <v>86</v>
      </c>
      <c r="D110" s="389" t="s">
        <v>339</v>
      </c>
      <c r="E110" s="389"/>
      <c r="F110" s="204">
        <f t="shared" ref="F110:H111" si="65">F111</f>
        <v>450</v>
      </c>
      <c r="G110" s="204">
        <f t="shared" si="65"/>
        <v>320</v>
      </c>
      <c r="H110" s="204">
        <f t="shared" si="65"/>
        <v>536</v>
      </c>
      <c r="I110" s="204">
        <f t="shared" ref="I110:J111" si="66">I111</f>
        <v>450</v>
      </c>
      <c r="J110" s="204">
        <f t="shared" si="66"/>
        <v>493</v>
      </c>
    </row>
    <row r="111" spans="1:13" ht="78.75" x14ac:dyDescent="0.25">
      <c r="A111" s="386" t="s">
        <v>87</v>
      </c>
      <c r="B111" s="389" t="s">
        <v>84</v>
      </c>
      <c r="C111" s="389" t="s">
        <v>86</v>
      </c>
      <c r="D111" s="389" t="s">
        <v>339</v>
      </c>
      <c r="E111" s="389" t="s">
        <v>88</v>
      </c>
      <c r="F111" s="166">
        <f t="shared" si="65"/>
        <v>450</v>
      </c>
      <c r="G111" s="166">
        <f t="shared" si="65"/>
        <v>320</v>
      </c>
      <c r="H111" s="166">
        <f t="shared" si="65"/>
        <v>536</v>
      </c>
      <c r="I111" s="166">
        <f t="shared" si="66"/>
        <v>450</v>
      </c>
      <c r="J111" s="166">
        <f t="shared" si="66"/>
        <v>493</v>
      </c>
    </row>
    <row r="112" spans="1:13" ht="31.5" x14ac:dyDescent="0.25">
      <c r="A112" s="386" t="s">
        <v>89</v>
      </c>
      <c r="B112" s="389" t="s">
        <v>84</v>
      </c>
      <c r="C112" s="389" t="s">
        <v>86</v>
      </c>
      <c r="D112" s="389" t="s">
        <v>339</v>
      </c>
      <c r="E112" s="389" t="s">
        <v>90</v>
      </c>
      <c r="F112" s="204">
        <f>'Ведом23-25'!G27+'Ведом23-25'!G123</f>
        <v>450</v>
      </c>
      <c r="G112" s="204">
        <f>'Ведом23-25'!H27+'Ведом23-25'!H123</f>
        <v>320</v>
      </c>
      <c r="H112" s="204">
        <f>'Ведом23-25'!I27+'Ведом23-25'!I123</f>
        <v>536</v>
      </c>
      <c r="I112" s="204">
        <f>'Ведом23-25'!J27+'Ведом23-25'!J123</f>
        <v>450</v>
      </c>
      <c r="J112" s="204">
        <f>'Ведом23-25'!K27+'Ведом23-25'!K123</f>
        <v>493</v>
      </c>
    </row>
    <row r="113" spans="1:13" ht="31.5" x14ac:dyDescent="0.25">
      <c r="A113" s="207" t="s">
        <v>770</v>
      </c>
      <c r="B113" s="208" t="s">
        <v>84</v>
      </c>
      <c r="C113" s="208" t="s">
        <v>86</v>
      </c>
      <c r="D113" s="208" t="s">
        <v>771</v>
      </c>
      <c r="E113" s="208"/>
      <c r="F113" s="203">
        <f>F114+F121+F124</f>
        <v>3474.9</v>
      </c>
      <c r="G113" s="203">
        <f>G114+G121+G124</f>
        <v>3474.9</v>
      </c>
      <c r="H113" s="203">
        <f>H114+H121+H124</f>
        <v>3655.54</v>
      </c>
      <c r="I113" s="203">
        <f t="shared" ref="I113:J113" si="67">I114+I121+I124</f>
        <v>3736.25</v>
      </c>
      <c r="J113" s="203">
        <f t="shared" si="67"/>
        <v>3924.9800000000005</v>
      </c>
    </row>
    <row r="114" spans="1:13" ht="31.5" x14ac:dyDescent="0.25">
      <c r="A114" s="386" t="s">
        <v>360</v>
      </c>
      <c r="B114" s="389" t="s">
        <v>84</v>
      </c>
      <c r="C114" s="389" t="s">
        <v>86</v>
      </c>
      <c r="D114" s="389" t="s">
        <v>774</v>
      </c>
      <c r="E114" s="389"/>
      <c r="F114" s="204">
        <f>F115+F117</f>
        <v>786.6</v>
      </c>
      <c r="G114" s="204">
        <f>G115+G117</f>
        <v>786.6</v>
      </c>
      <c r="H114" s="204">
        <f>H115+H117</f>
        <v>911.42</v>
      </c>
      <c r="I114" s="204">
        <f t="shared" ref="I114:J114" si="68">I115+I117</f>
        <v>944.15</v>
      </c>
      <c r="J114" s="204">
        <f t="shared" si="68"/>
        <v>978.2</v>
      </c>
    </row>
    <row r="115" spans="1:13" ht="78.75" x14ac:dyDescent="0.25">
      <c r="A115" s="386" t="s">
        <v>87</v>
      </c>
      <c r="B115" s="389" t="s">
        <v>84</v>
      </c>
      <c r="C115" s="389" t="s">
        <v>86</v>
      </c>
      <c r="D115" s="389" t="s">
        <v>774</v>
      </c>
      <c r="E115" s="389" t="s">
        <v>88</v>
      </c>
      <c r="F115" s="204">
        <f>+F116</f>
        <v>773.6</v>
      </c>
      <c r="G115" s="204">
        <f>+G116</f>
        <v>773.6</v>
      </c>
      <c r="H115" s="204">
        <f>+H116</f>
        <v>818.42</v>
      </c>
      <c r="I115" s="204">
        <f t="shared" ref="I115:J115" si="69">+I116</f>
        <v>851.15</v>
      </c>
      <c r="J115" s="204">
        <f t="shared" si="69"/>
        <v>885.2</v>
      </c>
    </row>
    <row r="116" spans="1:13" s="112" customFormat="1" ht="31.5" x14ac:dyDescent="0.25">
      <c r="A116" s="386" t="s">
        <v>89</v>
      </c>
      <c r="B116" s="389" t="s">
        <v>84</v>
      </c>
      <c r="C116" s="389" t="s">
        <v>86</v>
      </c>
      <c r="D116" s="389" t="s">
        <v>774</v>
      </c>
      <c r="E116" s="389" t="s">
        <v>90</v>
      </c>
      <c r="F116" s="204">
        <f>'Ведом23-25'!G585</f>
        <v>773.6</v>
      </c>
      <c r="G116" s="204">
        <f>'Ведом23-25'!H585</f>
        <v>773.6</v>
      </c>
      <c r="H116" s="204">
        <f>'Ведом23-25'!I585</f>
        <v>818.42</v>
      </c>
      <c r="I116" s="204">
        <f>'Ведом23-25'!J585</f>
        <v>851.15</v>
      </c>
      <c r="J116" s="204">
        <f>'Ведом23-25'!K585</f>
        <v>885.2</v>
      </c>
      <c r="K116" s="242"/>
      <c r="L116" s="242"/>
      <c r="M116" s="242"/>
    </row>
    <row r="117" spans="1:13" s="112" customFormat="1" ht="31.5" x14ac:dyDescent="0.25">
      <c r="A117" s="386" t="s">
        <v>117</v>
      </c>
      <c r="B117" s="389" t="s">
        <v>84</v>
      </c>
      <c r="C117" s="389" t="s">
        <v>86</v>
      </c>
      <c r="D117" s="389" t="s">
        <v>774</v>
      </c>
      <c r="E117" s="389" t="s">
        <v>92</v>
      </c>
      <c r="F117" s="204">
        <f>F118</f>
        <v>13</v>
      </c>
      <c r="G117" s="204">
        <f>G118</f>
        <v>13</v>
      </c>
      <c r="H117" s="204">
        <f>H118</f>
        <v>93</v>
      </c>
      <c r="I117" s="204">
        <f t="shared" ref="I117:J117" si="70">I118</f>
        <v>93</v>
      </c>
      <c r="J117" s="204">
        <f t="shared" si="70"/>
        <v>93</v>
      </c>
      <c r="K117" s="242"/>
      <c r="L117" s="242"/>
      <c r="M117" s="242"/>
    </row>
    <row r="118" spans="1:13" s="112" customFormat="1" ht="31.5" x14ac:dyDescent="0.25">
      <c r="A118" s="386" t="s">
        <v>93</v>
      </c>
      <c r="B118" s="389" t="s">
        <v>84</v>
      </c>
      <c r="C118" s="389" t="s">
        <v>86</v>
      </c>
      <c r="D118" s="389" t="s">
        <v>774</v>
      </c>
      <c r="E118" s="389" t="s">
        <v>94</v>
      </c>
      <c r="F118" s="204">
        <f>'Ведом23-25'!G587</f>
        <v>13</v>
      </c>
      <c r="G118" s="204">
        <f>'Ведом23-25'!H587</f>
        <v>13</v>
      </c>
      <c r="H118" s="204">
        <f>'Ведом23-25'!I587</f>
        <v>93</v>
      </c>
      <c r="I118" s="204">
        <f>'Ведом23-25'!J587</f>
        <v>93</v>
      </c>
      <c r="J118" s="204">
        <f>'Ведом23-25'!K587</f>
        <v>93</v>
      </c>
      <c r="K118" s="242"/>
      <c r="L118" s="242"/>
      <c r="M118" s="242"/>
    </row>
    <row r="119" spans="1:13" s="241" customFormat="1" ht="15.75" x14ac:dyDescent="0.25">
      <c r="A119" s="386" t="s">
        <v>95</v>
      </c>
      <c r="B119" s="389" t="s">
        <v>84</v>
      </c>
      <c r="C119" s="389" t="s">
        <v>86</v>
      </c>
      <c r="D119" s="389" t="s">
        <v>774</v>
      </c>
      <c r="E119" s="389" t="s">
        <v>101</v>
      </c>
      <c r="F119" s="204">
        <f>F120</f>
        <v>1</v>
      </c>
      <c r="G119" s="204">
        <f>G120</f>
        <v>1</v>
      </c>
      <c r="H119" s="204">
        <f>H120</f>
        <v>0</v>
      </c>
      <c r="I119" s="204">
        <f t="shared" ref="I119:J119" si="71">I120</f>
        <v>0</v>
      </c>
      <c r="J119" s="204">
        <f t="shared" si="71"/>
        <v>0</v>
      </c>
      <c r="K119" s="242"/>
      <c r="L119" s="242"/>
      <c r="M119" s="242"/>
    </row>
    <row r="120" spans="1:13" s="241" customFormat="1" ht="15.75" x14ac:dyDescent="0.25">
      <c r="A120" s="386" t="s">
        <v>227</v>
      </c>
      <c r="B120" s="389" t="s">
        <v>84</v>
      </c>
      <c r="C120" s="389" t="s">
        <v>86</v>
      </c>
      <c r="D120" s="389" t="s">
        <v>774</v>
      </c>
      <c r="E120" s="389" t="s">
        <v>97</v>
      </c>
      <c r="F120" s="204">
        <f>'Ведом23-25'!G589</f>
        <v>1</v>
      </c>
      <c r="G120" s="204">
        <f>'Ведом23-25'!H589</f>
        <v>1</v>
      </c>
      <c r="H120" s="204">
        <f>'Ведом23-25'!I589</f>
        <v>0</v>
      </c>
      <c r="I120" s="204">
        <f>'Ведом23-25'!J589</f>
        <v>0</v>
      </c>
      <c r="J120" s="204">
        <f>'Ведом23-25'!K589</f>
        <v>0</v>
      </c>
      <c r="K120" s="242"/>
      <c r="L120" s="242"/>
      <c r="M120" s="242"/>
    </row>
    <row r="121" spans="1:13" s="241" customFormat="1" ht="47.25" x14ac:dyDescent="0.25">
      <c r="A121" s="386" t="s">
        <v>772</v>
      </c>
      <c r="B121" s="389" t="s">
        <v>84</v>
      </c>
      <c r="C121" s="389" t="s">
        <v>86</v>
      </c>
      <c r="D121" s="389" t="s">
        <v>773</v>
      </c>
      <c r="E121" s="389"/>
      <c r="F121" s="204">
        <f t="shared" ref="F121:H122" si="72">F122</f>
        <v>2688.3</v>
      </c>
      <c r="G121" s="204">
        <f t="shared" si="72"/>
        <v>2688.3</v>
      </c>
      <c r="H121" s="204">
        <f t="shared" si="72"/>
        <v>2701.12</v>
      </c>
      <c r="I121" s="204">
        <f t="shared" ref="I121:J122" si="73">I122</f>
        <v>2792.1</v>
      </c>
      <c r="J121" s="204">
        <f t="shared" si="73"/>
        <v>2903.78</v>
      </c>
      <c r="K121" s="242"/>
      <c r="L121" s="242"/>
      <c r="M121" s="242"/>
    </row>
    <row r="122" spans="1:13" s="241" customFormat="1" ht="78.75" x14ac:dyDescent="0.25">
      <c r="A122" s="386" t="s">
        <v>87</v>
      </c>
      <c r="B122" s="389" t="s">
        <v>84</v>
      </c>
      <c r="C122" s="389" t="s">
        <v>86</v>
      </c>
      <c r="D122" s="389" t="s">
        <v>773</v>
      </c>
      <c r="E122" s="389" t="s">
        <v>88</v>
      </c>
      <c r="F122" s="204">
        <f t="shared" si="72"/>
        <v>2688.3</v>
      </c>
      <c r="G122" s="204">
        <f t="shared" si="72"/>
        <v>2688.3</v>
      </c>
      <c r="H122" s="204">
        <f t="shared" si="72"/>
        <v>2701.12</v>
      </c>
      <c r="I122" s="204">
        <f t="shared" si="73"/>
        <v>2792.1</v>
      </c>
      <c r="J122" s="204">
        <f t="shared" si="73"/>
        <v>2903.78</v>
      </c>
      <c r="K122" s="242"/>
      <c r="L122" s="242"/>
      <c r="M122" s="242"/>
    </row>
    <row r="123" spans="1:13" s="241" customFormat="1" ht="31.5" x14ac:dyDescent="0.25">
      <c r="A123" s="386" t="s">
        <v>89</v>
      </c>
      <c r="B123" s="389" t="s">
        <v>84</v>
      </c>
      <c r="C123" s="389" t="s">
        <v>86</v>
      </c>
      <c r="D123" s="389" t="s">
        <v>773</v>
      </c>
      <c r="E123" s="389" t="s">
        <v>90</v>
      </c>
      <c r="F123" s="204">
        <f>'Ведом23-25'!G592</f>
        <v>2688.3</v>
      </c>
      <c r="G123" s="204">
        <f>'Ведом23-25'!H592</f>
        <v>2688.3</v>
      </c>
      <c r="H123" s="204">
        <f>'Ведом23-25'!I592</f>
        <v>2701.12</v>
      </c>
      <c r="I123" s="204">
        <f>'Ведом23-25'!J592</f>
        <v>2792.1</v>
      </c>
      <c r="J123" s="204">
        <f>'Ведом23-25'!K592</f>
        <v>2903.78</v>
      </c>
      <c r="K123" s="242"/>
      <c r="L123" s="242"/>
      <c r="M123" s="242"/>
    </row>
    <row r="124" spans="1:13" s="241" customFormat="1" ht="47.25" x14ac:dyDescent="0.25">
      <c r="A124" s="386" t="s">
        <v>318</v>
      </c>
      <c r="B124" s="389" t="s">
        <v>84</v>
      </c>
      <c r="C124" s="389" t="s">
        <v>86</v>
      </c>
      <c r="D124" s="389" t="s">
        <v>809</v>
      </c>
      <c r="E124" s="389"/>
      <c r="F124" s="204">
        <f t="shared" ref="F124:H125" si="74">F125</f>
        <v>0</v>
      </c>
      <c r="G124" s="204">
        <f t="shared" si="74"/>
        <v>0</v>
      </c>
      <c r="H124" s="204">
        <f t="shared" si="74"/>
        <v>43</v>
      </c>
      <c r="I124" s="204">
        <f t="shared" ref="I124:J125" si="75">I125</f>
        <v>0</v>
      </c>
      <c r="J124" s="204">
        <f t="shared" si="75"/>
        <v>43</v>
      </c>
      <c r="K124" s="242"/>
      <c r="L124" s="242"/>
      <c r="M124" s="242"/>
    </row>
    <row r="125" spans="1:13" s="241" customFormat="1" ht="78.75" x14ac:dyDescent="0.25">
      <c r="A125" s="386" t="s">
        <v>87</v>
      </c>
      <c r="B125" s="389" t="s">
        <v>84</v>
      </c>
      <c r="C125" s="389" t="s">
        <v>86</v>
      </c>
      <c r="D125" s="389" t="s">
        <v>809</v>
      </c>
      <c r="E125" s="389" t="s">
        <v>88</v>
      </c>
      <c r="F125" s="204">
        <f t="shared" si="74"/>
        <v>0</v>
      </c>
      <c r="G125" s="204">
        <f t="shared" si="74"/>
        <v>0</v>
      </c>
      <c r="H125" s="204">
        <f t="shared" si="74"/>
        <v>43</v>
      </c>
      <c r="I125" s="204">
        <f t="shared" si="75"/>
        <v>0</v>
      </c>
      <c r="J125" s="204">
        <f t="shared" si="75"/>
        <v>43</v>
      </c>
      <c r="K125" s="242"/>
      <c r="L125" s="242"/>
      <c r="M125" s="242"/>
    </row>
    <row r="126" spans="1:13" s="241" customFormat="1" ht="31.5" x14ac:dyDescent="0.25">
      <c r="A126" s="386" t="s">
        <v>89</v>
      </c>
      <c r="B126" s="389" t="s">
        <v>84</v>
      </c>
      <c r="C126" s="389" t="s">
        <v>86</v>
      </c>
      <c r="D126" s="389" t="s">
        <v>809</v>
      </c>
      <c r="E126" s="389" t="s">
        <v>90</v>
      </c>
      <c r="F126" s="204">
        <f>'Ведом23-25'!G595</f>
        <v>0</v>
      </c>
      <c r="G126" s="204">
        <f>'Ведом23-25'!H595</f>
        <v>0</v>
      </c>
      <c r="H126" s="204">
        <f>'Ведом23-25'!I595</f>
        <v>43</v>
      </c>
      <c r="I126" s="204">
        <f>'Ведом23-25'!J595</f>
        <v>0</v>
      </c>
      <c r="J126" s="204">
        <f>'Ведом23-25'!K595</f>
        <v>43</v>
      </c>
      <c r="K126" s="242"/>
      <c r="L126" s="242"/>
      <c r="M126" s="242"/>
    </row>
    <row r="127" spans="1:13" s="241" customFormat="1" ht="31.5" x14ac:dyDescent="0.25">
      <c r="A127" s="207" t="s">
        <v>934</v>
      </c>
      <c r="B127" s="208" t="s">
        <v>84</v>
      </c>
      <c r="C127" s="208" t="s">
        <v>148</v>
      </c>
      <c r="D127" s="208"/>
      <c r="E127" s="389"/>
      <c r="F127" s="203">
        <f t="shared" ref="F127:H129" si="76">F128</f>
        <v>0</v>
      </c>
      <c r="G127" s="203">
        <f t="shared" si="76"/>
        <v>0</v>
      </c>
      <c r="H127" s="203">
        <f t="shared" si="76"/>
        <v>0</v>
      </c>
      <c r="I127" s="203">
        <f t="shared" ref="I127:J129" si="77">I128</f>
        <v>0</v>
      </c>
      <c r="J127" s="203">
        <f t="shared" si="77"/>
        <v>0</v>
      </c>
      <c r="K127" s="242"/>
      <c r="L127" s="242"/>
      <c r="M127" s="242"/>
    </row>
    <row r="128" spans="1:13" s="241" customFormat="1" ht="15.75" x14ac:dyDescent="0.25">
      <c r="A128" s="207" t="s">
        <v>100</v>
      </c>
      <c r="B128" s="208" t="s">
        <v>84</v>
      </c>
      <c r="C128" s="208" t="s">
        <v>148</v>
      </c>
      <c r="D128" s="208" t="s">
        <v>343</v>
      </c>
      <c r="E128" s="389"/>
      <c r="F128" s="203">
        <f t="shared" si="76"/>
        <v>0</v>
      </c>
      <c r="G128" s="203">
        <f t="shared" si="76"/>
        <v>0</v>
      </c>
      <c r="H128" s="203">
        <f t="shared" si="76"/>
        <v>0</v>
      </c>
      <c r="I128" s="203">
        <f t="shared" si="77"/>
        <v>0</v>
      </c>
      <c r="J128" s="203">
        <f t="shared" si="77"/>
        <v>0</v>
      </c>
      <c r="K128" s="242"/>
      <c r="L128" s="242"/>
      <c r="M128" s="242"/>
    </row>
    <row r="129" spans="1:13" s="241" customFormat="1" ht="31.5" x14ac:dyDescent="0.25">
      <c r="A129" s="207" t="s">
        <v>344</v>
      </c>
      <c r="B129" s="208" t="s">
        <v>84</v>
      </c>
      <c r="C129" s="208" t="s">
        <v>148</v>
      </c>
      <c r="D129" s="208" t="s">
        <v>342</v>
      </c>
      <c r="E129" s="389"/>
      <c r="F129" s="203">
        <f t="shared" si="76"/>
        <v>0</v>
      </c>
      <c r="G129" s="203">
        <f t="shared" si="76"/>
        <v>0</v>
      </c>
      <c r="H129" s="203">
        <f t="shared" si="76"/>
        <v>0</v>
      </c>
      <c r="I129" s="203">
        <f t="shared" si="77"/>
        <v>0</v>
      </c>
      <c r="J129" s="203">
        <f t="shared" si="77"/>
        <v>0</v>
      </c>
      <c r="K129" s="242"/>
      <c r="L129" s="242"/>
      <c r="M129" s="242"/>
    </row>
    <row r="130" spans="1:13" s="241" customFormat="1" ht="15.75" x14ac:dyDescent="0.25">
      <c r="A130" s="28" t="s">
        <v>118</v>
      </c>
      <c r="B130" s="389" t="s">
        <v>84</v>
      </c>
      <c r="C130" s="389" t="s">
        <v>148</v>
      </c>
      <c r="D130" s="389" t="s">
        <v>559</v>
      </c>
      <c r="E130" s="389"/>
      <c r="F130" s="204">
        <f>F131+F133</f>
        <v>0</v>
      </c>
      <c r="G130" s="204">
        <f>G131+G133</f>
        <v>0</v>
      </c>
      <c r="H130" s="204">
        <f>H131+H133</f>
        <v>0</v>
      </c>
      <c r="I130" s="204">
        <f t="shared" ref="I130:J130" si="78">I131+I133</f>
        <v>0</v>
      </c>
      <c r="J130" s="204">
        <f t="shared" si="78"/>
        <v>0</v>
      </c>
      <c r="K130" s="242"/>
      <c r="L130" s="242"/>
      <c r="M130" s="242"/>
    </row>
    <row r="131" spans="1:13" s="241" customFormat="1" ht="78.75" x14ac:dyDescent="0.25">
      <c r="A131" s="386" t="s">
        <v>87</v>
      </c>
      <c r="B131" s="389" t="s">
        <v>84</v>
      </c>
      <c r="C131" s="389" t="s">
        <v>148</v>
      </c>
      <c r="D131" s="389" t="s">
        <v>559</v>
      </c>
      <c r="E131" s="389" t="s">
        <v>88</v>
      </c>
      <c r="F131" s="204">
        <f>F132</f>
        <v>0</v>
      </c>
      <c r="G131" s="204">
        <f>G132</f>
        <v>0</v>
      </c>
      <c r="H131" s="204">
        <f>H132</f>
        <v>0</v>
      </c>
      <c r="I131" s="204">
        <f t="shared" ref="I131:J131" si="79">I132</f>
        <v>0</v>
      </c>
      <c r="J131" s="204">
        <f t="shared" si="79"/>
        <v>0</v>
      </c>
      <c r="K131" s="242"/>
      <c r="L131" s="242"/>
      <c r="M131" s="242"/>
    </row>
    <row r="132" spans="1:13" s="241" customFormat="1" ht="31.5" x14ac:dyDescent="0.25">
      <c r="A132" s="386" t="s">
        <v>89</v>
      </c>
      <c r="B132" s="389" t="s">
        <v>84</v>
      </c>
      <c r="C132" s="389" t="s">
        <v>148</v>
      </c>
      <c r="D132" s="389" t="s">
        <v>559</v>
      </c>
      <c r="E132" s="389" t="s">
        <v>90</v>
      </c>
      <c r="F132" s="204">
        <f>'Ведом23-25'!G129</f>
        <v>0</v>
      </c>
      <c r="G132" s="204">
        <f>'Ведом23-25'!H129</f>
        <v>0</v>
      </c>
      <c r="H132" s="204">
        <f>'Ведом23-25'!I129</f>
        <v>0</v>
      </c>
      <c r="I132" s="204">
        <f>'Ведом23-25'!J129</f>
        <v>0</v>
      </c>
      <c r="J132" s="204">
        <f>'Ведом23-25'!K129</f>
        <v>0</v>
      </c>
      <c r="K132" s="242"/>
      <c r="L132" s="242"/>
      <c r="M132" s="242"/>
    </row>
    <row r="133" spans="1:13" s="112" customFormat="1" ht="31.5" x14ac:dyDescent="0.25">
      <c r="A133" s="386" t="s">
        <v>117</v>
      </c>
      <c r="B133" s="389" t="s">
        <v>84</v>
      </c>
      <c r="C133" s="389" t="s">
        <v>148</v>
      </c>
      <c r="D133" s="389" t="s">
        <v>559</v>
      </c>
      <c r="E133" s="389" t="s">
        <v>92</v>
      </c>
      <c r="F133" s="577">
        <f>F134</f>
        <v>0</v>
      </c>
      <c r="G133" s="577">
        <f>G134</f>
        <v>0</v>
      </c>
      <c r="H133" s="206">
        <f>H134</f>
        <v>0</v>
      </c>
      <c r="I133" s="206">
        <f t="shared" ref="I133:J133" si="80">I134</f>
        <v>0</v>
      </c>
      <c r="J133" s="206">
        <f t="shared" si="80"/>
        <v>0</v>
      </c>
      <c r="K133" s="242"/>
      <c r="L133" s="242"/>
      <c r="M133" s="242"/>
    </row>
    <row r="134" spans="1:13" s="112" customFormat="1" ht="31.5" x14ac:dyDescent="0.25">
      <c r="A134" s="386" t="s">
        <v>93</v>
      </c>
      <c r="B134" s="389" t="s">
        <v>84</v>
      </c>
      <c r="C134" s="389" t="s">
        <v>148</v>
      </c>
      <c r="D134" s="389" t="s">
        <v>559</v>
      </c>
      <c r="E134" s="389" t="s">
        <v>94</v>
      </c>
      <c r="F134" s="555">
        <f>'Ведом23-25'!G131</f>
        <v>0</v>
      </c>
      <c r="G134" s="555">
        <f>'Ведом23-25'!H131</f>
        <v>0</v>
      </c>
      <c r="H134" s="209">
        <f>'Ведом23-25'!I131</f>
        <v>0</v>
      </c>
      <c r="I134" s="209">
        <f>'Ведом23-25'!J131</f>
        <v>0</v>
      </c>
      <c r="J134" s="209">
        <f>'Ведом23-25'!K131</f>
        <v>0</v>
      </c>
      <c r="K134" s="242"/>
      <c r="L134" s="242"/>
      <c r="M134" s="242"/>
    </row>
    <row r="135" spans="1:13" s="112" customFormat="1" ht="15.75" x14ac:dyDescent="0.25">
      <c r="A135" s="207" t="s">
        <v>670</v>
      </c>
      <c r="B135" s="208" t="s">
        <v>84</v>
      </c>
      <c r="C135" s="208" t="s">
        <v>201</v>
      </c>
      <c r="D135" s="208"/>
      <c r="E135" s="208"/>
      <c r="F135" s="577">
        <f t="shared" ref="F135:H139" si="81">F136</f>
        <v>50</v>
      </c>
      <c r="G135" s="577">
        <f t="shared" si="81"/>
        <v>0</v>
      </c>
      <c r="H135" s="206">
        <f t="shared" si="81"/>
        <v>500</v>
      </c>
      <c r="I135" s="206">
        <f t="shared" ref="I135:J139" si="82">I136</f>
        <v>50</v>
      </c>
      <c r="J135" s="206">
        <f t="shared" si="82"/>
        <v>50</v>
      </c>
      <c r="K135" s="242"/>
      <c r="L135" s="242"/>
      <c r="M135" s="242"/>
    </row>
    <row r="136" spans="1:13" s="112" customFormat="1" ht="15.75" x14ac:dyDescent="0.25">
      <c r="A136" s="207" t="s">
        <v>100</v>
      </c>
      <c r="B136" s="208" t="s">
        <v>84</v>
      </c>
      <c r="C136" s="208" t="s">
        <v>201</v>
      </c>
      <c r="D136" s="208" t="s">
        <v>343</v>
      </c>
      <c r="E136" s="208"/>
      <c r="F136" s="577">
        <f t="shared" si="81"/>
        <v>50</v>
      </c>
      <c r="G136" s="577">
        <f t="shared" si="81"/>
        <v>0</v>
      </c>
      <c r="H136" s="206">
        <f t="shared" si="81"/>
        <v>500</v>
      </c>
      <c r="I136" s="206">
        <f t="shared" si="82"/>
        <v>50</v>
      </c>
      <c r="J136" s="206">
        <f t="shared" si="82"/>
        <v>50</v>
      </c>
      <c r="K136" s="242"/>
      <c r="L136" s="242"/>
      <c r="M136" s="242"/>
    </row>
    <row r="137" spans="1:13" s="112" customFormat="1" ht="31.5" x14ac:dyDescent="0.25">
      <c r="A137" s="207" t="s">
        <v>344</v>
      </c>
      <c r="B137" s="208" t="s">
        <v>84</v>
      </c>
      <c r="C137" s="208" t="s">
        <v>201</v>
      </c>
      <c r="D137" s="208" t="s">
        <v>342</v>
      </c>
      <c r="E137" s="208"/>
      <c r="F137" s="577">
        <f t="shared" si="81"/>
        <v>50</v>
      </c>
      <c r="G137" s="577">
        <f t="shared" si="81"/>
        <v>0</v>
      </c>
      <c r="H137" s="206">
        <f t="shared" si="81"/>
        <v>500</v>
      </c>
      <c r="I137" s="206">
        <f t="shared" si="82"/>
        <v>50</v>
      </c>
      <c r="J137" s="206">
        <f t="shared" si="82"/>
        <v>50</v>
      </c>
      <c r="K137" s="242"/>
      <c r="L137" s="242"/>
      <c r="M137" s="242"/>
    </row>
    <row r="138" spans="1:13" s="112" customFormat="1" ht="15.75" x14ac:dyDescent="0.25">
      <c r="A138" s="386" t="s">
        <v>552</v>
      </c>
      <c r="B138" s="389" t="s">
        <v>84</v>
      </c>
      <c r="C138" s="389" t="s">
        <v>201</v>
      </c>
      <c r="D138" s="389" t="s">
        <v>553</v>
      </c>
      <c r="E138" s="389"/>
      <c r="F138" s="555">
        <f t="shared" si="81"/>
        <v>50</v>
      </c>
      <c r="G138" s="555">
        <f t="shared" si="81"/>
        <v>0</v>
      </c>
      <c r="H138" s="209">
        <f t="shared" si="81"/>
        <v>500</v>
      </c>
      <c r="I138" s="209">
        <f t="shared" si="82"/>
        <v>50</v>
      </c>
      <c r="J138" s="209">
        <f t="shared" si="82"/>
        <v>50</v>
      </c>
      <c r="K138" s="242"/>
      <c r="L138" s="242"/>
      <c r="M138" s="242"/>
    </row>
    <row r="139" spans="1:13" s="112" customFormat="1" ht="15.75" x14ac:dyDescent="0.25">
      <c r="A139" s="386" t="s">
        <v>95</v>
      </c>
      <c r="B139" s="389" t="s">
        <v>84</v>
      </c>
      <c r="C139" s="389" t="s">
        <v>201</v>
      </c>
      <c r="D139" s="389" t="s">
        <v>553</v>
      </c>
      <c r="E139" s="389" t="s">
        <v>101</v>
      </c>
      <c r="F139" s="555">
        <f t="shared" si="81"/>
        <v>50</v>
      </c>
      <c r="G139" s="555">
        <f t="shared" si="81"/>
        <v>0</v>
      </c>
      <c r="H139" s="209">
        <f t="shared" si="81"/>
        <v>500</v>
      </c>
      <c r="I139" s="209">
        <f t="shared" si="82"/>
        <v>50</v>
      </c>
      <c r="J139" s="209">
        <f t="shared" si="82"/>
        <v>50</v>
      </c>
      <c r="K139" s="242"/>
      <c r="L139" s="242"/>
      <c r="M139" s="242"/>
    </row>
    <row r="140" spans="1:13" s="112" customFormat="1" ht="15.75" x14ac:dyDescent="0.25">
      <c r="A140" s="386" t="s">
        <v>552</v>
      </c>
      <c r="B140" s="389" t="s">
        <v>84</v>
      </c>
      <c r="C140" s="389" t="s">
        <v>201</v>
      </c>
      <c r="D140" s="389" t="s">
        <v>553</v>
      </c>
      <c r="E140" s="389" t="s">
        <v>554</v>
      </c>
      <c r="F140" s="555">
        <f>'Ведом23-25'!G33</f>
        <v>50</v>
      </c>
      <c r="G140" s="555">
        <f>'Ведом23-25'!H33</f>
        <v>0</v>
      </c>
      <c r="H140" s="209">
        <f>'Ведом23-25'!I33</f>
        <v>500</v>
      </c>
      <c r="I140" s="209">
        <f>'Ведом23-25'!J33</f>
        <v>50</v>
      </c>
      <c r="J140" s="209">
        <f>'Ведом23-25'!K33</f>
        <v>50</v>
      </c>
      <c r="K140" s="242"/>
      <c r="L140" s="242"/>
      <c r="M140" s="242"/>
    </row>
    <row r="141" spans="1:13" s="112" customFormat="1" ht="15.75" x14ac:dyDescent="0.25">
      <c r="A141" s="207" t="s">
        <v>98</v>
      </c>
      <c r="B141" s="208" t="s">
        <v>84</v>
      </c>
      <c r="C141" s="208" t="s">
        <v>99</v>
      </c>
      <c r="D141" s="208"/>
      <c r="E141" s="208"/>
      <c r="F141" s="577">
        <f>F142+F173+F185+F189+F206+F215+F220+F225</f>
        <v>69578.049999999988</v>
      </c>
      <c r="G141" s="577">
        <f>G142+G173+G185+G189+G206+G215+G220+G225</f>
        <v>77113.999999999985</v>
      </c>
      <c r="H141" s="206">
        <f>H142+H173+H185+H189+H206+H215+H220+H225</f>
        <v>67757.55</v>
      </c>
      <c r="I141" s="206">
        <f>I142+I173+I185+I189+I206+I215+I220+I225</f>
        <v>68429.02</v>
      </c>
      <c r="J141" s="206">
        <f t="shared" ref="J141" si="83">J142+J173+J185+J189+J206+J215+J220+J225</f>
        <v>58707.98</v>
      </c>
      <c r="K141" s="242"/>
      <c r="L141" s="242"/>
      <c r="M141" s="242"/>
    </row>
    <row r="142" spans="1:13" s="112" customFormat="1" ht="15.75" x14ac:dyDescent="0.25">
      <c r="A142" s="207" t="s">
        <v>100</v>
      </c>
      <c r="B142" s="208" t="s">
        <v>84</v>
      </c>
      <c r="C142" s="208" t="s">
        <v>99</v>
      </c>
      <c r="D142" s="208" t="s">
        <v>343</v>
      </c>
      <c r="E142" s="208"/>
      <c r="F142" s="577">
        <f>F143+F155</f>
        <v>68573.149999999994</v>
      </c>
      <c r="G142" s="577">
        <f>G143+G155</f>
        <v>76195.899999999994</v>
      </c>
      <c r="H142" s="206">
        <f>H143+H155</f>
        <v>66823.25</v>
      </c>
      <c r="I142" s="206">
        <f t="shared" ref="I142:J142" si="84">I143+I155</f>
        <v>67434.720000000001</v>
      </c>
      <c r="J142" s="206">
        <f t="shared" si="84"/>
        <v>57763.68</v>
      </c>
      <c r="K142" s="242"/>
      <c r="L142" s="242"/>
      <c r="M142" s="242"/>
    </row>
    <row r="143" spans="1:13" s="241" customFormat="1" ht="15.75" x14ac:dyDescent="0.25">
      <c r="A143" s="207" t="s">
        <v>399</v>
      </c>
      <c r="B143" s="208" t="s">
        <v>84</v>
      </c>
      <c r="C143" s="208" t="s">
        <v>99</v>
      </c>
      <c r="D143" s="208" t="s">
        <v>398</v>
      </c>
      <c r="E143" s="208"/>
      <c r="F143" s="577">
        <f>F144+F147</f>
        <v>56061.05</v>
      </c>
      <c r="G143" s="577">
        <f>G144+G147</f>
        <v>56733.8</v>
      </c>
      <c r="H143" s="206">
        <f>H144+H147</f>
        <v>60447.11</v>
      </c>
      <c r="I143" s="206">
        <f t="shared" ref="I143:J143" si="85">I144+I147</f>
        <v>61058.58</v>
      </c>
      <c r="J143" s="206">
        <f t="shared" si="85"/>
        <v>56723.68</v>
      </c>
      <c r="K143" s="384"/>
      <c r="L143" s="384"/>
      <c r="M143" s="384"/>
    </row>
    <row r="144" spans="1:13" s="241" customFormat="1" ht="47.25" x14ac:dyDescent="0.25">
      <c r="A144" s="386" t="s">
        <v>318</v>
      </c>
      <c r="B144" s="389" t="s">
        <v>84</v>
      </c>
      <c r="C144" s="389" t="s">
        <v>99</v>
      </c>
      <c r="D144" s="389" t="s">
        <v>401</v>
      </c>
      <c r="E144" s="389"/>
      <c r="F144" s="555">
        <f t="shared" ref="F144:H145" si="86">F145</f>
        <v>1077.55</v>
      </c>
      <c r="G144" s="555">
        <f t="shared" si="86"/>
        <v>890</v>
      </c>
      <c r="H144" s="209">
        <f t="shared" si="86"/>
        <v>1118</v>
      </c>
      <c r="I144" s="209">
        <f t="shared" ref="I144:J145" si="87">I145</f>
        <v>1118</v>
      </c>
      <c r="J144" s="209">
        <f t="shared" si="87"/>
        <v>1118</v>
      </c>
      <c r="K144" s="384"/>
      <c r="L144" s="384"/>
      <c r="M144" s="384"/>
    </row>
    <row r="145" spans="1:13" s="241" customFormat="1" ht="78.75" x14ac:dyDescent="0.25">
      <c r="A145" s="386" t="s">
        <v>87</v>
      </c>
      <c r="B145" s="389" t="s">
        <v>84</v>
      </c>
      <c r="C145" s="389" t="s">
        <v>99</v>
      </c>
      <c r="D145" s="389" t="s">
        <v>401</v>
      </c>
      <c r="E145" s="389" t="s">
        <v>88</v>
      </c>
      <c r="F145" s="555">
        <f t="shared" si="86"/>
        <v>1077.55</v>
      </c>
      <c r="G145" s="555">
        <f t="shared" si="86"/>
        <v>890</v>
      </c>
      <c r="H145" s="209">
        <f t="shared" si="86"/>
        <v>1118</v>
      </c>
      <c r="I145" s="209">
        <f t="shared" si="87"/>
        <v>1118</v>
      </c>
      <c r="J145" s="209">
        <f t="shared" si="87"/>
        <v>1118</v>
      </c>
      <c r="K145" s="384"/>
      <c r="L145" s="384"/>
      <c r="M145" s="384"/>
    </row>
    <row r="146" spans="1:13" s="241" customFormat="1" ht="31.5" x14ac:dyDescent="0.25">
      <c r="A146" s="386" t="s">
        <v>89</v>
      </c>
      <c r="B146" s="389" t="s">
        <v>84</v>
      </c>
      <c r="C146" s="389" t="s">
        <v>99</v>
      </c>
      <c r="D146" s="389" t="s">
        <v>401</v>
      </c>
      <c r="E146" s="389" t="s">
        <v>120</v>
      </c>
      <c r="F146" s="555">
        <f>'Ведом23-25'!G971</f>
        <v>1077.55</v>
      </c>
      <c r="G146" s="555">
        <f>'Ведом23-25'!H971</f>
        <v>890</v>
      </c>
      <c r="H146" s="209">
        <f>'Ведом23-25'!I971</f>
        <v>1118</v>
      </c>
      <c r="I146" s="209">
        <f>'Ведом23-25'!J971</f>
        <v>1118</v>
      </c>
      <c r="J146" s="209">
        <f>'Ведом23-25'!K971</f>
        <v>1118</v>
      </c>
      <c r="K146" s="384"/>
      <c r="L146" s="384"/>
      <c r="M146" s="384"/>
    </row>
    <row r="147" spans="1:13" s="241" customFormat="1" ht="15.75" x14ac:dyDescent="0.25">
      <c r="A147" s="386" t="s">
        <v>296</v>
      </c>
      <c r="B147" s="389" t="s">
        <v>84</v>
      </c>
      <c r="C147" s="389" t="s">
        <v>99</v>
      </c>
      <c r="D147" s="389" t="s">
        <v>400</v>
      </c>
      <c r="E147" s="389"/>
      <c r="F147" s="555">
        <f>F148+F150+F152</f>
        <v>54983.5</v>
      </c>
      <c r="G147" s="555">
        <f>G148+G150+G152</f>
        <v>55843.8</v>
      </c>
      <c r="H147" s="209">
        <f>H148+H150+H152</f>
        <v>59329.11</v>
      </c>
      <c r="I147" s="209">
        <f>I148+I150+I152</f>
        <v>59940.58</v>
      </c>
      <c r="J147" s="209">
        <f t="shared" ref="J147" si="88">J148+J150+J152</f>
        <v>55605.68</v>
      </c>
      <c r="K147" s="384"/>
      <c r="L147" s="384"/>
      <c r="M147" s="384"/>
    </row>
    <row r="148" spans="1:13" s="241" customFormat="1" ht="78.75" x14ac:dyDescent="0.25">
      <c r="A148" s="386" t="s">
        <v>87</v>
      </c>
      <c r="B148" s="389" t="s">
        <v>84</v>
      </c>
      <c r="C148" s="389" t="s">
        <v>99</v>
      </c>
      <c r="D148" s="389" t="s">
        <v>400</v>
      </c>
      <c r="E148" s="389" t="s">
        <v>88</v>
      </c>
      <c r="F148" s="555">
        <f>F149</f>
        <v>39563.199999999997</v>
      </c>
      <c r="G148" s="555">
        <f>G149</f>
        <v>39677.4</v>
      </c>
      <c r="H148" s="209">
        <f>H149</f>
        <v>42910</v>
      </c>
      <c r="I148" s="209">
        <f t="shared" ref="I148:J148" si="89">I149</f>
        <v>43521.47</v>
      </c>
      <c r="J148" s="209">
        <f t="shared" si="89"/>
        <v>45262.33</v>
      </c>
      <c r="K148" s="384"/>
      <c r="L148" s="384"/>
      <c r="M148" s="384"/>
    </row>
    <row r="149" spans="1:13" s="241" customFormat="1" ht="31.5" x14ac:dyDescent="0.25">
      <c r="A149" s="29" t="s">
        <v>171</v>
      </c>
      <c r="B149" s="389" t="s">
        <v>84</v>
      </c>
      <c r="C149" s="389" t="s">
        <v>99</v>
      </c>
      <c r="D149" s="389" t="s">
        <v>400</v>
      </c>
      <c r="E149" s="389" t="s">
        <v>120</v>
      </c>
      <c r="F149" s="555">
        <f>'Ведом23-25'!G974</f>
        <v>39563.199999999997</v>
      </c>
      <c r="G149" s="555">
        <f>'Ведом23-25'!H974</f>
        <v>39677.4</v>
      </c>
      <c r="H149" s="209">
        <f>'Ведом23-25'!I974</f>
        <v>42910</v>
      </c>
      <c r="I149" s="209">
        <f>'Ведом23-25'!J974</f>
        <v>43521.47</v>
      </c>
      <c r="J149" s="209">
        <f>'Ведом23-25'!K974</f>
        <v>45262.33</v>
      </c>
      <c r="K149" s="384"/>
      <c r="L149" s="384"/>
      <c r="M149" s="384"/>
    </row>
    <row r="150" spans="1:13" s="241" customFormat="1" ht="31.5" x14ac:dyDescent="0.25">
      <c r="A150" s="386" t="s">
        <v>91</v>
      </c>
      <c r="B150" s="389" t="s">
        <v>84</v>
      </c>
      <c r="C150" s="389" t="s">
        <v>99</v>
      </c>
      <c r="D150" s="389" t="s">
        <v>400</v>
      </c>
      <c r="E150" s="389" t="s">
        <v>92</v>
      </c>
      <c r="F150" s="555">
        <f>F151</f>
        <v>14997.3</v>
      </c>
      <c r="G150" s="555">
        <f>G151</f>
        <v>15712.6</v>
      </c>
      <c r="H150" s="209">
        <f>H151</f>
        <v>15971.69</v>
      </c>
      <c r="I150" s="209">
        <f t="shared" ref="I150:J150" si="90">I151</f>
        <v>15971.69</v>
      </c>
      <c r="J150" s="209">
        <f t="shared" si="90"/>
        <v>9895.93</v>
      </c>
      <c r="K150" s="384"/>
      <c r="L150" s="384"/>
      <c r="M150" s="384"/>
    </row>
    <row r="151" spans="1:13" s="241" customFormat="1" ht="31.5" x14ac:dyDescent="0.25">
      <c r="A151" s="386" t="s">
        <v>93</v>
      </c>
      <c r="B151" s="389" t="s">
        <v>84</v>
      </c>
      <c r="C151" s="389" t="s">
        <v>99</v>
      </c>
      <c r="D151" s="389" t="s">
        <v>400</v>
      </c>
      <c r="E151" s="389" t="s">
        <v>94</v>
      </c>
      <c r="F151" s="555">
        <f>'Ведом23-25'!G976</f>
        <v>14997.3</v>
      </c>
      <c r="G151" s="555">
        <f>'Ведом23-25'!H976</f>
        <v>15712.6</v>
      </c>
      <c r="H151" s="209">
        <f>'Ведом23-25'!I976</f>
        <v>15971.69</v>
      </c>
      <c r="I151" s="209">
        <f>'Ведом23-25'!J976</f>
        <v>15971.69</v>
      </c>
      <c r="J151" s="209">
        <f>'Ведом23-25'!K976</f>
        <v>9895.93</v>
      </c>
      <c r="K151" s="384"/>
      <c r="L151" s="384"/>
      <c r="M151" s="384"/>
    </row>
    <row r="152" spans="1:13" s="241" customFormat="1" ht="15.75" x14ac:dyDescent="0.25">
      <c r="A152" s="386" t="s">
        <v>95</v>
      </c>
      <c r="B152" s="389" t="s">
        <v>84</v>
      </c>
      <c r="C152" s="389" t="s">
        <v>99</v>
      </c>
      <c r="D152" s="389" t="s">
        <v>400</v>
      </c>
      <c r="E152" s="389" t="s">
        <v>101</v>
      </c>
      <c r="F152" s="555">
        <f>F153+F154</f>
        <v>423</v>
      </c>
      <c r="G152" s="555">
        <f>G153+G154</f>
        <v>453.8</v>
      </c>
      <c r="H152" s="209">
        <f>H153+H154</f>
        <v>447.42</v>
      </c>
      <c r="I152" s="209">
        <f t="shared" ref="I152:J152" si="91">I153+I154</f>
        <v>447.42</v>
      </c>
      <c r="J152" s="209">
        <f t="shared" si="91"/>
        <v>447.42</v>
      </c>
      <c r="K152" s="384"/>
      <c r="L152" s="384"/>
      <c r="M152" s="384"/>
    </row>
    <row r="153" spans="1:13" s="241" customFormat="1" ht="15.75" x14ac:dyDescent="0.25">
      <c r="A153" s="386" t="s">
        <v>102</v>
      </c>
      <c r="B153" s="389" t="s">
        <v>84</v>
      </c>
      <c r="C153" s="389" t="s">
        <v>99</v>
      </c>
      <c r="D153" s="389" t="s">
        <v>400</v>
      </c>
      <c r="E153" s="389" t="s">
        <v>103</v>
      </c>
      <c r="F153" s="555">
        <f>'Ведом23-25'!G978</f>
        <v>0</v>
      </c>
      <c r="G153" s="555">
        <f>'Ведом23-25'!H978</f>
        <v>0</v>
      </c>
      <c r="H153" s="209">
        <f>'Ведом23-25'!I978</f>
        <v>0</v>
      </c>
      <c r="I153" s="209">
        <f>'Ведом23-25'!J978</f>
        <v>0</v>
      </c>
      <c r="J153" s="209">
        <f>'Ведом23-25'!K978</f>
        <v>0</v>
      </c>
      <c r="K153" s="384"/>
      <c r="L153" s="384"/>
      <c r="M153" s="384"/>
    </row>
    <row r="154" spans="1:13" s="241" customFormat="1" ht="15.75" x14ac:dyDescent="0.25">
      <c r="A154" s="386" t="s">
        <v>268</v>
      </c>
      <c r="B154" s="389" t="s">
        <v>84</v>
      </c>
      <c r="C154" s="389" t="s">
        <v>99</v>
      </c>
      <c r="D154" s="389" t="s">
        <v>400</v>
      </c>
      <c r="E154" s="389" t="s">
        <v>97</v>
      </c>
      <c r="F154" s="555">
        <f>'Ведом23-25'!G979</f>
        <v>423</v>
      </c>
      <c r="G154" s="555">
        <f>'Ведом23-25'!H979</f>
        <v>453.8</v>
      </c>
      <c r="H154" s="209">
        <f>'Ведом23-25'!I979</f>
        <v>447.42</v>
      </c>
      <c r="I154" s="209">
        <f>'Ведом23-25'!J979</f>
        <v>447.42</v>
      </c>
      <c r="J154" s="209">
        <f>'Ведом23-25'!K979</f>
        <v>447.42</v>
      </c>
      <c r="K154" s="384"/>
      <c r="L154" s="384"/>
      <c r="M154" s="384"/>
    </row>
    <row r="155" spans="1:13" s="112" customFormat="1" ht="31.5" x14ac:dyDescent="0.25">
      <c r="A155" s="207" t="s">
        <v>344</v>
      </c>
      <c r="B155" s="208" t="s">
        <v>84</v>
      </c>
      <c r="C155" s="208" t="s">
        <v>99</v>
      </c>
      <c r="D155" s="208" t="s">
        <v>342</v>
      </c>
      <c r="E155" s="208"/>
      <c r="F155" s="577">
        <f>F156+F161+F167+F170</f>
        <v>12512.099999999999</v>
      </c>
      <c r="G155" s="577">
        <f>G156+G161+G167+G170</f>
        <v>19462.099999999999</v>
      </c>
      <c r="H155" s="206">
        <f>H156+H161+H167+H170</f>
        <v>6376.14</v>
      </c>
      <c r="I155" s="206">
        <f t="shared" ref="I155:J155" si="92">I156+I161+I167+I170</f>
        <v>6376.14</v>
      </c>
      <c r="J155" s="206">
        <f t="shared" si="92"/>
        <v>1040</v>
      </c>
      <c r="K155" s="242"/>
      <c r="L155" s="242"/>
      <c r="M155" s="242"/>
    </row>
    <row r="156" spans="1:13" s="241" customFormat="1" ht="47.25" x14ac:dyDescent="0.25">
      <c r="A156" s="386" t="s">
        <v>186</v>
      </c>
      <c r="B156" s="389" t="s">
        <v>84</v>
      </c>
      <c r="C156" s="389" t="s">
        <v>99</v>
      </c>
      <c r="D156" s="389" t="s">
        <v>453</v>
      </c>
      <c r="E156" s="389"/>
      <c r="F156" s="555">
        <f>F157+F159</f>
        <v>7403.2</v>
      </c>
      <c r="G156" s="555">
        <f>G157+G159</f>
        <v>7403.2</v>
      </c>
      <c r="H156" s="209">
        <f>H157+H159</f>
        <v>6376.14</v>
      </c>
      <c r="I156" s="209">
        <f t="shared" ref="I156:J156" si="93">I157+I159</f>
        <v>6376.14</v>
      </c>
      <c r="J156" s="209">
        <f t="shared" si="93"/>
        <v>1040</v>
      </c>
      <c r="K156" s="384"/>
      <c r="L156" s="384"/>
      <c r="M156" s="384"/>
    </row>
    <row r="157" spans="1:13" s="241" customFormat="1" ht="31.5" x14ac:dyDescent="0.25">
      <c r="A157" s="386" t="s">
        <v>91</v>
      </c>
      <c r="B157" s="389" t="s">
        <v>84</v>
      </c>
      <c r="C157" s="389" t="s">
        <v>99</v>
      </c>
      <c r="D157" s="389" t="s">
        <v>453</v>
      </c>
      <c r="E157" s="389" t="s">
        <v>92</v>
      </c>
      <c r="F157" s="555">
        <f>F158</f>
        <v>6290.7</v>
      </c>
      <c r="G157" s="555">
        <f>G158</f>
        <v>6290.7</v>
      </c>
      <c r="H157" s="209">
        <f>H158</f>
        <v>6376.14</v>
      </c>
      <c r="I157" s="209">
        <f t="shared" ref="I157:J157" si="94">I158</f>
        <v>6376.14</v>
      </c>
      <c r="J157" s="209">
        <f t="shared" si="94"/>
        <v>1040</v>
      </c>
      <c r="K157" s="384"/>
      <c r="L157" s="384"/>
      <c r="M157" s="384"/>
    </row>
    <row r="158" spans="1:13" s="241" customFormat="1" ht="31.5" x14ac:dyDescent="0.25">
      <c r="A158" s="386" t="s">
        <v>93</v>
      </c>
      <c r="B158" s="389" t="s">
        <v>84</v>
      </c>
      <c r="C158" s="389" t="s">
        <v>99</v>
      </c>
      <c r="D158" s="389" t="s">
        <v>453</v>
      </c>
      <c r="E158" s="389" t="s">
        <v>94</v>
      </c>
      <c r="F158" s="555">
        <f>'Ведом23-25'!G616</f>
        <v>6290.7</v>
      </c>
      <c r="G158" s="555">
        <f>'Ведом23-25'!H616</f>
        <v>6290.7</v>
      </c>
      <c r="H158" s="209">
        <f>'Ведом23-25'!I616</f>
        <v>6376.14</v>
      </c>
      <c r="I158" s="209">
        <f>'Ведом23-25'!J616</f>
        <v>6376.14</v>
      </c>
      <c r="J158" s="209">
        <f>'Ведом23-25'!K616</f>
        <v>1040</v>
      </c>
      <c r="K158" s="384"/>
      <c r="L158" s="384"/>
      <c r="M158" s="384"/>
    </row>
    <row r="159" spans="1:13" s="241" customFormat="1" ht="15.75" x14ac:dyDescent="0.25">
      <c r="A159" s="386" t="s">
        <v>95</v>
      </c>
      <c r="B159" s="389" t="s">
        <v>84</v>
      </c>
      <c r="C159" s="389" t="s">
        <v>99</v>
      </c>
      <c r="D159" s="389" t="s">
        <v>453</v>
      </c>
      <c r="E159" s="389" t="s">
        <v>101</v>
      </c>
      <c r="F159" s="555">
        <f>F160</f>
        <v>1112.5</v>
      </c>
      <c r="G159" s="555">
        <f>G160</f>
        <v>1112.5</v>
      </c>
      <c r="H159" s="209">
        <f>H160</f>
        <v>0</v>
      </c>
      <c r="I159" s="209">
        <f t="shared" ref="I159:J159" si="95">I160</f>
        <v>0</v>
      </c>
      <c r="J159" s="209">
        <f t="shared" si="95"/>
        <v>0</v>
      </c>
      <c r="K159" s="384"/>
      <c r="L159" s="384"/>
      <c r="M159" s="384"/>
    </row>
    <row r="160" spans="1:13" s="241" customFormat="1" ht="47.25" x14ac:dyDescent="0.25">
      <c r="A160" s="386" t="s">
        <v>315</v>
      </c>
      <c r="B160" s="389" t="s">
        <v>84</v>
      </c>
      <c r="C160" s="389" t="s">
        <v>99</v>
      </c>
      <c r="D160" s="389" t="s">
        <v>453</v>
      </c>
      <c r="E160" s="389" t="s">
        <v>103</v>
      </c>
      <c r="F160" s="555">
        <f>'Ведом23-25'!G618</f>
        <v>1112.5</v>
      </c>
      <c r="G160" s="555">
        <f>'Ведом23-25'!H618</f>
        <v>1112.5</v>
      </c>
      <c r="H160" s="209">
        <f>'Ведом23-25'!I618</f>
        <v>0</v>
      </c>
      <c r="I160" s="209">
        <f>'Ведом23-25'!J618</f>
        <v>0</v>
      </c>
      <c r="J160" s="209">
        <f>'Ведом23-25'!K618</f>
        <v>0</v>
      </c>
      <c r="K160" s="384"/>
      <c r="L160" s="384"/>
      <c r="M160" s="384"/>
    </row>
    <row r="161" spans="1:13" s="112" customFormat="1" ht="15.75" x14ac:dyDescent="0.25">
      <c r="A161" s="386" t="s">
        <v>118</v>
      </c>
      <c r="B161" s="389" t="s">
        <v>84</v>
      </c>
      <c r="C161" s="389" t="s">
        <v>99</v>
      </c>
      <c r="D161" s="389" t="s">
        <v>559</v>
      </c>
      <c r="E161" s="389"/>
      <c r="F161" s="555">
        <f>F162+F164</f>
        <v>5108.8999999999996</v>
      </c>
      <c r="G161" s="555">
        <f>G162+G164</f>
        <v>11558.9</v>
      </c>
      <c r="H161" s="209">
        <f>H162+H164</f>
        <v>0</v>
      </c>
      <c r="I161" s="209">
        <f t="shared" ref="I161:J161" si="96">I162+I164</f>
        <v>0</v>
      </c>
      <c r="J161" s="209">
        <f t="shared" si="96"/>
        <v>0</v>
      </c>
      <c r="K161" s="242"/>
      <c r="L161" s="242"/>
      <c r="M161" s="242"/>
    </row>
    <row r="162" spans="1:13" s="112" customFormat="1" ht="31.5" x14ac:dyDescent="0.25">
      <c r="A162" s="386" t="s">
        <v>117</v>
      </c>
      <c r="B162" s="389" t="s">
        <v>84</v>
      </c>
      <c r="C162" s="389" t="s">
        <v>99</v>
      </c>
      <c r="D162" s="389" t="s">
        <v>559</v>
      </c>
      <c r="E162" s="389" t="s">
        <v>92</v>
      </c>
      <c r="F162" s="555">
        <f>F163</f>
        <v>133.9</v>
      </c>
      <c r="G162" s="555">
        <f>G163</f>
        <v>133.9</v>
      </c>
      <c r="H162" s="209">
        <f>H163</f>
        <v>0</v>
      </c>
      <c r="I162" s="209">
        <f t="shared" ref="I162:J162" si="97">I163</f>
        <v>0</v>
      </c>
      <c r="J162" s="209">
        <f t="shared" si="97"/>
        <v>0</v>
      </c>
      <c r="K162" s="242"/>
      <c r="L162" s="242"/>
      <c r="M162" s="242"/>
    </row>
    <row r="163" spans="1:13" s="112" customFormat="1" ht="31.5" x14ac:dyDescent="0.25">
      <c r="A163" s="386" t="s">
        <v>93</v>
      </c>
      <c r="B163" s="389" t="s">
        <v>84</v>
      </c>
      <c r="C163" s="389" t="s">
        <v>99</v>
      </c>
      <c r="D163" s="389" t="s">
        <v>559</v>
      </c>
      <c r="E163" s="389" t="s">
        <v>94</v>
      </c>
      <c r="F163" s="555">
        <f>'Ведом23-25'!G137</f>
        <v>133.9</v>
      </c>
      <c r="G163" s="555">
        <f>'Ведом23-25'!H137</f>
        <v>133.9</v>
      </c>
      <c r="H163" s="209">
        <f>'Ведом23-25'!I137</f>
        <v>0</v>
      </c>
      <c r="I163" s="209">
        <f>'Ведом23-25'!J137</f>
        <v>0</v>
      </c>
      <c r="J163" s="209">
        <f>'Ведом23-25'!K137</f>
        <v>0</v>
      </c>
      <c r="K163" s="242"/>
      <c r="L163" s="242"/>
      <c r="M163" s="242"/>
    </row>
    <row r="164" spans="1:13" ht="15.75" x14ac:dyDescent="0.25">
      <c r="A164" s="20" t="s">
        <v>95</v>
      </c>
      <c r="B164" s="389" t="s">
        <v>84</v>
      </c>
      <c r="C164" s="389" t="s">
        <v>99</v>
      </c>
      <c r="D164" s="389" t="s">
        <v>559</v>
      </c>
      <c r="E164" s="389" t="s">
        <v>101</v>
      </c>
      <c r="F164" s="204">
        <f>F165+F166</f>
        <v>4975</v>
      </c>
      <c r="G164" s="204">
        <f>G165+G166</f>
        <v>11425</v>
      </c>
      <c r="H164" s="204">
        <f>H165+H166</f>
        <v>0</v>
      </c>
      <c r="I164" s="204">
        <f t="shared" ref="I164:J164" si="98">I165+I166</f>
        <v>0</v>
      </c>
      <c r="J164" s="204">
        <f t="shared" si="98"/>
        <v>0</v>
      </c>
      <c r="L164" s="65"/>
    </row>
    <row r="165" spans="1:13" s="112" customFormat="1" ht="15.75" x14ac:dyDescent="0.25">
      <c r="A165" s="386" t="s">
        <v>872</v>
      </c>
      <c r="B165" s="389" t="s">
        <v>84</v>
      </c>
      <c r="C165" s="389" t="s">
        <v>99</v>
      </c>
      <c r="D165" s="389" t="s">
        <v>559</v>
      </c>
      <c r="E165" s="389" t="s">
        <v>103</v>
      </c>
      <c r="F165" s="204">
        <f>'Ведом23-25'!G139</f>
        <v>4975</v>
      </c>
      <c r="G165" s="204">
        <f>'Ведом23-25'!H139</f>
        <v>11425</v>
      </c>
      <c r="H165" s="204">
        <f>'Ведом23-25'!I139</f>
        <v>0</v>
      </c>
      <c r="I165" s="204">
        <f>'Ведом23-25'!J139</f>
        <v>0</v>
      </c>
      <c r="J165" s="204">
        <f>'Ведом23-25'!K139</f>
        <v>0</v>
      </c>
      <c r="K165" s="242"/>
      <c r="L165" s="65"/>
      <c r="M165" s="65"/>
    </row>
    <row r="166" spans="1:13" s="112" customFormat="1" ht="15.75" x14ac:dyDescent="0.25">
      <c r="A166" s="386" t="s">
        <v>227</v>
      </c>
      <c r="B166" s="389" t="s">
        <v>84</v>
      </c>
      <c r="C166" s="389" t="s">
        <v>99</v>
      </c>
      <c r="D166" s="389" t="s">
        <v>559</v>
      </c>
      <c r="E166" s="389" t="s">
        <v>97</v>
      </c>
      <c r="F166" s="166">
        <f>'Ведом23-25'!G140</f>
        <v>0</v>
      </c>
      <c r="G166" s="166">
        <f>'Ведом23-25'!H140</f>
        <v>0</v>
      </c>
      <c r="H166" s="166">
        <f>'Ведом23-25'!I140</f>
        <v>0</v>
      </c>
      <c r="I166" s="166">
        <f>'Ведом23-25'!J140</f>
        <v>0</v>
      </c>
      <c r="J166" s="166">
        <f>'Ведом23-25'!K140</f>
        <v>0</v>
      </c>
      <c r="K166" s="242"/>
      <c r="L166" s="65"/>
      <c r="M166" s="242"/>
    </row>
    <row r="167" spans="1:13" s="112" customFormat="1" ht="31.5" x14ac:dyDescent="0.25">
      <c r="A167" s="386" t="s">
        <v>384</v>
      </c>
      <c r="B167" s="389" t="s">
        <v>84</v>
      </c>
      <c r="C167" s="389" t="s">
        <v>99</v>
      </c>
      <c r="D167" s="389" t="s">
        <v>454</v>
      </c>
      <c r="E167" s="389"/>
      <c r="F167" s="204">
        <f t="shared" ref="F167:H168" si="99">F168</f>
        <v>0</v>
      </c>
      <c r="G167" s="204">
        <f t="shared" si="99"/>
        <v>0</v>
      </c>
      <c r="H167" s="204">
        <f t="shared" si="99"/>
        <v>0</v>
      </c>
      <c r="I167" s="204">
        <f t="shared" ref="I167:J168" si="100">I168</f>
        <v>0</v>
      </c>
      <c r="J167" s="204">
        <f t="shared" si="100"/>
        <v>0</v>
      </c>
      <c r="K167" s="242"/>
      <c r="L167" s="65"/>
      <c r="M167" s="242"/>
    </row>
    <row r="168" spans="1:13" s="112" customFormat="1" ht="31.5" x14ac:dyDescent="0.25">
      <c r="A168" s="386" t="s">
        <v>91</v>
      </c>
      <c r="B168" s="389" t="s">
        <v>84</v>
      </c>
      <c r="C168" s="389" t="s">
        <v>99</v>
      </c>
      <c r="D168" s="389" t="s">
        <v>454</v>
      </c>
      <c r="E168" s="389" t="s">
        <v>92</v>
      </c>
      <c r="F168" s="204">
        <f t="shared" si="99"/>
        <v>0</v>
      </c>
      <c r="G168" s="204">
        <f t="shared" si="99"/>
        <v>0</v>
      </c>
      <c r="H168" s="204">
        <f t="shared" si="99"/>
        <v>0</v>
      </c>
      <c r="I168" s="204">
        <f t="shared" si="100"/>
        <v>0</v>
      </c>
      <c r="J168" s="204">
        <f t="shared" si="100"/>
        <v>0</v>
      </c>
      <c r="K168" s="242"/>
      <c r="L168" s="65"/>
      <c r="M168" s="242"/>
    </row>
    <row r="169" spans="1:13" s="112" customFormat="1" ht="31.5" x14ac:dyDescent="0.25">
      <c r="A169" s="386" t="s">
        <v>93</v>
      </c>
      <c r="B169" s="389" t="s">
        <v>84</v>
      </c>
      <c r="C169" s="389" t="s">
        <v>99</v>
      </c>
      <c r="D169" s="389" t="s">
        <v>454</v>
      </c>
      <c r="E169" s="389" t="s">
        <v>94</v>
      </c>
      <c r="F169" s="166">
        <f>'Ведом23-25'!G621</f>
        <v>0</v>
      </c>
      <c r="G169" s="166">
        <f>'Ведом23-25'!H621</f>
        <v>0</v>
      </c>
      <c r="H169" s="166">
        <f>'Ведом23-25'!I621</f>
        <v>0</v>
      </c>
      <c r="I169" s="166">
        <f>'Ведом23-25'!J621</f>
        <v>0</v>
      </c>
      <c r="J169" s="166">
        <f>'Ведом23-25'!K621</f>
        <v>0</v>
      </c>
      <c r="K169" s="242"/>
      <c r="L169" s="65"/>
      <c r="M169" s="242"/>
    </row>
    <row r="170" spans="1:13" s="112" customFormat="1" ht="35.25" customHeight="1" x14ac:dyDescent="0.25">
      <c r="A170" s="386" t="s">
        <v>907</v>
      </c>
      <c r="B170" s="389" t="s">
        <v>84</v>
      </c>
      <c r="C170" s="389" t="s">
        <v>99</v>
      </c>
      <c r="D170" s="389" t="s">
        <v>892</v>
      </c>
      <c r="E170" s="389"/>
      <c r="F170" s="166">
        <f t="shared" ref="F170:H171" si="101">F171</f>
        <v>0</v>
      </c>
      <c r="G170" s="166">
        <f t="shared" si="101"/>
        <v>500</v>
      </c>
      <c r="H170" s="166">
        <f t="shared" si="101"/>
        <v>0</v>
      </c>
      <c r="I170" s="166">
        <f t="shared" ref="I170:J171" si="102">I171</f>
        <v>0</v>
      </c>
      <c r="J170" s="166">
        <f t="shared" si="102"/>
        <v>0</v>
      </c>
      <c r="K170" s="242"/>
      <c r="L170" s="65"/>
      <c r="M170" s="242"/>
    </row>
    <row r="171" spans="1:13" s="112" customFormat="1" ht="31.5" x14ac:dyDescent="0.25">
      <c r="A171" s="386" t="s">
        <v>91</v>
      </c>
      <c r="B171" s="389" t="s">
        <v>84</v>
      </c>
      <c r="C171" s="389" t="s">
        <v>99</v>
      </c>
      <c r="D171" s="389" t="s">
        <v>892</v>
      </c>
      <c r="E171" s="389" t="s">
        <v>92</v>
      </c>
      <c r="F171" s="166">
        <f t="shared" si="101"/>
        <v>0</v>
      </c>
      <c r="G171" s="166">
        <f t="shared" si="101"/>
        <v>500</v>
      </c>
      <c r="H171" s="166">
        <f t="shared" si="101"/>
        <v>0</v>
      </c>
      <c r="I171" s="166">
        <f t="shared" si="102"/>
        <v>0</v>
      </c>
      <c r="J171" s="166">
        <f t="shared" si="102"/>
        <v>0</v>
      </c>
      <c r="K171" s="242"/>
      <c r="L171" s="65"/>
      <c r="M171" s="242"/>
    </row>
    <row r="172" spans="1:13" s="112" customFormat="1" ht="31.5" x14ac:dyDescent="0.25">
      <c r="A172" s="386" t="s">
        <v>93</v>
      </c>
      <c r="B172" s="389" t="s">
        <v>84</v>
      </c>
      <c r="C172" s="389" t="s">
        <v>99</v>
      </c>
      <c r="D172" s="389" t="s">
        <v>892</v>
      </c>
      <c r="E172" s="389" t="s">
        <v>94</v>
      </c>
      <c r="F172" s="166">
        <f>'Ведом23-25'!G39</f>
        <v>0</v>
      </c>
      <c r="G172" s="166">
        <f>'Ведом23-25'!H39</f>
        <v>500</v>
      </c>
      <c r="H172" s="166">
        <f>'Ведом23-25'!I39</f>
        <v>0</v>
      </c>
      <c r="I172" s="166">
        <f>'Ведом23-25'!J39</f>
        <v>0</v>
      </c>
      <c r="J172" s="166">
        <f>'Ведом23-25'!K39</f>
        <v>0</v>
      </c>
      <c r="K172" s="242"/>
      <c r="L172" s="65"/>
      <c r="M172" s="242"/>
    </row>
    <row r="173" spans="1:13" s="241" customFormat="1" ht="47.25" x14ac:dyDescent="0.25">
      <c r="A173" s="207" t="s">
        <v>943</v>
      </c>
      <c r="B173" s="7" t="s">
        <v>84</v>
      </c>
      <c r="C173" s="7" t="s">
        <v>99</v>
      </c>
      <c r="D173" s="107" t="s">
        <v>172</v>
      </c>
      <c r="E173" s="7"/>
      <c r="F173" s="168">
        <f t="shared" ref="F173:H174" si="103">F174</f>
        <v>670.9</v>
      </c>
      <c r="G173" s="168">
        <f t="shared" si="103"/>
        <v>670.9</v>
      </c>
      <c r="H173" s="168">
        <f t="shared" si="103"/>
        <v>597.29999999999995</v>
      </c>
      <c r="I173" s="168">
        <f t="shared" ref="I173:J174" si="104">I174</f>
        <v>597.29999999999995</v>
      </c>
      <c r="J173" s="168">
        <f t="shared" si="104"/>
        <v>597.29999999999995</v>
      </c>
      <c r="K173" s="384"/>
      <c r="L173" s="65"/>
      <c r="M173" s="384"/>
    </row>
    <row r="174" spans="1:13" s="241" customFormat="1" ht="78.75" x14ac:dyDescent="0.25">
      <c r="A174" s="239" t="s">
        <v>944</v>
      </c>
      <c r="B174" s="6" t="s">
        <v>84</v>
      </c>
      <c r="C174" s="6" t="s">
        <v>99</v>
      </c>
      <c r="D174" s="6" t="s">
        <v>180</v>
      </c>
      <c r="E174" s="6"/>
      <c r="F174" s="168">
        <f t="shared" si="103"/>
        <v>670.9</v>
      </c>
      <c r="G174" s="168">
        <f t="shared" si="103"/>
        <v>670.9</v>
      </c>
      <c r="H174" s="168">
        <f t="shared" si="103"/>
        <v>597.29999999999995</v>
      </c>
      <c r="I174" s="168">
        <f t="shared" si="104"/>
        <v>597.29999999999995</v>
      </c>
      <c r="J174" s="168">
        <f t="shared" si="104"/>
        <v>597.29999999999995</v>
      </c>
      <c r="K174" s="384"/>
      <c r="L174" s="65"/>
      <c r="M174" s="384"/>
    </row>
    <row r="175" spans="1:13" s="241" customFormat="1" ht="63" x14ac:dyDescent="0.25">
      <c r="A175" s="139" t="s">
        <v>483</v>
      </c>
      <c r="B175" s="6" t="s">
        <v>84</v>
      </c>
      <c r="C175" s="6" t="s">
        <v>99</v>
      </c>
      <c r="D175" s="6" t="s">
        <v>371</v>
      </c>
      <c r="E175" s="6"/>
      <c r="F175" s="168">
        <f>F176+F179+F182</f>
        <v>670.9</v>
      </c>
      <c r="G175" s="168">
        <f>G176+G179+G182</f>
        <v>670.9</v>
      </c>
      <c r="H175" s="168">
        <f>H176+H179+H182</f>
        <v>597.29999999999995</v>
      </c>
      <c r="I175" s="168">
        <f t="shared" ref="I175:J175" si="105">I176+I179+I182</f>
        <v>597.29999999999995</v>
      </c>
      <c r="J175" s="168">
        <f t="shared" si="105"/>
        <v>597.29999999999995</v>
      </c>
      <c r="K175" s="384"/>
      <c r="L175" s="65"/>
      <c r="M175" s="384"/>
    </row>
    <row r="176" spans="1:13" s="241" customFormat="1" ht="31.5" x14ac:dyDescent="0.25">
      <c r="A176" s="28" t="s">
        <v>521</v>
      </c>
      <c r="B176" s="388" t="s">
        <v>84</v>
      </c>
      <c r="C176" s="388" t="s">
        <v>99</v>
      </c>
      <c r="D176" s="388" t="s">
        <v>571</v>
      </c>
      <c r="E176" s="388"/>
      <c r="F176" s="166">
        <f t="shared" ref="F176:H177" si="106">F177</f>
        <v>480.2</v>
      </c>
      <c r="G176" s="166">
        <f t="shared" si="106"/>
        <v>480.2</v>
      </c>
      <c r="H176" s="166">
        <f t="shared" si="106"/>
        <v>597.29999999999995</v>
      </c>
      <c r="I176" s="166">
        <f t="shared" ref="I176:J177" si="107">I177</f>
        <v>597.29999999999995</v>
      </c>
      <c r="J176" s="166">
        <f t="shared" si="107"/>
        <v>597.29999999999995</v>
      </c>
      <c r="K176" s="384"/>
      <c r="L176" s="65"/>
      <c r="M176" s="384"/>
    </row>
    <row r="177" spans="1:13" s="241" customFormat="1" ht="31.5" x14ac:dyDescent="0.25">
      <c r="A177" s="20" t="s">
        <v>91</v>
      </c>
      <c r="B177" s="388" t="s">
        <v>84</v>
      </c>
      <c r="C177" s="388" t="s">
        <v>99</v>
      </c>
      <c r="D177" s="388" t="s">
        <v>571</v>
      </c>
      <c r="E177" s="388" t="s">
        <v>92</v>
      </c>
      <c r="F177" s="166">
        <f t="shared" si="106"/>
        <v>480.2</v>
      </c>
      <c r="G177" s="166">
        <f t="shared" si="106"/>
        <v>480.2</v>
      </c>
      <c r="H177" s="166">
        <f t="shared" si="106"/>
        <v>597.29999999999995</v>
      </c>
      <c r="I177" s="166">
        <f t="shared" si="107"/>
        <v>597.29999999999995</v>
      </c>
      <c r="J177" s="166">
        <f t="shared" si="107"/>
        <v>597.29999999999995</v>
      </c>
      <c r="K177" s="384"/>
      <c r="L177" s="65"/>
      <c r="M177" s="384"/>
    </row>
    <row r="178" spans="1:13" s="241" customFormat="1" ht="31.5" x14ac:dyDescent="0.25">
      <c r="A178" s="20" t="s">
        <v>93</v>
      </c>
      <c r="B178" s="388" t="s">
        <v>84</v>
      </c>
      <c r="C178" s="388" t="s">
        <v>99</v>
      </c>
      <c r="D178" s="388" t="s">
        <v>571</v>
      </c>
      <c r="E178" s="388" t="s">
        <v>94</v>
      </c>
      <c r="F178" s="166">
        <f>'Ведом23-25'!G281</f>
        <v>480.2</v>
      </c>
      <c r="G178" s="166">
        <f>'Ведом23-25'!H281</f>
        <v>480.2</v>
      </c>
      <c r="H178" s="166">
        <f>'Ведом23-25'!I281</f>
        <v>597.29999999999995</v>
      </c>
      <c r="I178" s="166">
        <f>'Ведом23-25'!J281</f>
        <v>597.29999999999995</v>
      </c>
      <c r="J178" s="166">
        <f>'Ведом23-25'!K281</f>
        <v>597.29999999999995</v>
      </c>
      <c r="K178" s="384"/>
      <c r="L178" s="65"/>
      <c r="M178" s="384"/>
    </row>
    <row r="179" spans="1:13" s="241" customFormat="1" ht="31.5" x14ac:dyDescent="0.25">
      <c r="A179" s="28" t="s">
        <v>729</v>
      </c>
      <c r="B179" s="388" t="s">
        <v>84</v>
      </c>
      <c r="C179" s="388" t="s">
        <v>99</v>
      </c>
      <c r="D179" s="388" t="s">
        <v>747</v>
      </c>
      <c r="E179" s="388"/>
      <c r="F179" s="166">
        <f t="shared" ref="F179:H180" si="108">F180</f>
        <v>153.1</v>
      </c>
      <c r="G179" s="166">
        <f t="shared" si="108"/>
        <v>153.1</v>
      </c>
      <c r="H179" s="166">
        <f t="shared" si="108"/>
        <v>0</v>
      </c>
      <c r="I179" s="166">
        <f t="shared" ref="I179:J180" si="109">I180</f>
        <v>0</v>
      </c>
      <c r="J179" s="166">
        <f t="shared" si="109"/>
        <v>0</v>
      </c>
      <c r="K179" s="384"/>
      <c r="L179" s="65"/>
      <c r="M179" s="384"/>
    </row>
    <row r="180" spans="1:13" s="241" customFormat="1" ht="31.5" x14ac:dyDescent="0.25">
      <c r="A180" s="20" t="s">
        <v>91</v>
      </c>
      <c r="B180" s="388" t="s">
        <v>84</v>
      </c>
      <c r="C180" s="388" t="s">
        <v>99</v>
      </c>
      <c r="D180" s="388" t="s">
        <v>747</v>
      </c>
      <c r="E180" s="388" t="s">
        <v>92</v>
      </c>
      <c r="F180" s="166">
        <f t="shared" si="108"/>
        <v>153.1</v>
      </c>
      <c r="G180" s="166">
        <f t="shared" si="108"/>
        <v>153.1</v>
      </c>
      <c r="H180" s="166">
        <f t="shared" si="108"/>
        <v>0</v>
      </c>
      <c r="I180" s="166">
        <f t="shared" si="109"/>
        <v>0</v>
      </c>
      <c r="J180" s="166">
        <f t="shared" si="109"/>
        <v>0</v>
      </c>
      <c r="K180" s="384"/>
      <c r="L180" s="65"/>
      <c r="M180" s="384"/>
    </row>
    <row r="181" spans="1:13" s="241" customFormat="1" ht="31.5" x14ac:dyDescent="0.25">
      <c r="A181" s="20" t="s">
        <v>93</v>
      </c>
      <c r="B181" s="388" t="s">
        <v>84</v>
      </c>
      <c r="C181" s="388" t="s">
        <v>99</v>
      </c>
      <c r="D181" s="388" t="s">
        <v>747</v>
      </c>
      <c r="E181" s="388" t="s">
        <v>94</v>
      </c>
      <c r="F181" s="166">
        <f>'Ведом23-25'!G284</f>
        <v>153.1</v>
      </c>
      <c r="G181" s="166">
        <f>'Ведом23-25'!H284</f>
        <v>153.1</v>
      </c>
      <c r="H181" s="166">
        <f>'Ведом23-25'!I284</f>
        <v>0</v>
      </c>
      <c r="I181" s="166">
        <f>'Ведом23-25'!J284</f>
        <v>0</v>
      </c>
      <c r="J181" s="166">
        <f>'Ведом23-25'!K284</f>
        <v>0</v>
      </c>
      <c r="K181" s="384"/>
      <c r="L181" s="65"/>
      <c r="M181" s="384"/>
    </row>
    <row r="182" spans="1:13" s="241" customFormat="1" ht="31.5" x14ac:dyDescent="0.25">
      <c r="A182" s="20" t="s">
        <v>796</v>
      </c>
      <c r="B182" s="388" t="s">
        <v>84</v>
      </c>
      <c r="C182" s="388" t="s">
        <v>99</v>
      </c>
      <c r="D182" s="8" t="s">
        <v>797</v>
      </c>
      <c r="E182" s="388"/>
      <c r="F182" s="166">
        <f t="shared" ref="F182:H183" si="110">F183</f>
        <v>37.6</v>
      </c>
      <c r="G182" s="166">
        <f t="shared" si="110"/>
        <v>37.6</v>
      </c>
      <c r="H182" s="166">
        <f t="shared" si="110"/>
        <v>0</v>
      </c>
      <c r="I182" s="166">
        <f t="shared" ref="I182:J183" si="111">I183</f>
        <v>0</v>
      </c>
      <c r="J182" s="166">
        <f t="shared" si="111"/>
        <v>0</v>
      </c>
      <c r="K182" s="384"/>
      <c r="L182" s="65"/>
      <c r="M182" s="384"/>
    </row>
    <row r="183" spans="1:13" s="241" customFormat="1" ht="31.5" x14ac:dyDescent="0.25">
      <c r="A183" s="20" t="s">
        <v>91</v>
      </c>
      <c r="B183" s="388" t="s">
        <v>84</v>
      </c>
      <c r="C183" s="388" t="s">
        <v>99</v>
      </c>
      <c r="D183" s="8" t="s">
        <v>797</v>
      </c>
      <c r="E183" s="388" t="s">
        <v>92</v>
      </c>
      <c r="F183" s="166">
        <f t="shared" si="110"/>
        <v>37.6</v>
      </c>
      <c r="G183" s="166">
        <f t="shared" si="110"/>
        <v>37.6</v>
      </c>
      <c r="H183" s="166">
        <f t="shared" si="110"/>
        <v>0</v>
      </c>
      <c r="I183" s="166">
        <f t="shared" si="111"/>
        <v>0</v>
      </c>
      <c r="J183" s="166">
        <f t="shared" si="111"/>
        <v>0</v>
      </c>
      <c r="K183" s="384"/>
      <c r="L183" s="65"/>
      <c r="M183" s="384"/>
    </row>
    <row r="184" spans="1:13" s="241" customFormat="1" ht="31.5" x14ac:dyDescent="0.25">
      <c r="A184" s="20" t="s">
        <v>93</v>
      </c>
      <c r="B184" s="388" t="s">
        <v>84</v>
      </c>
      <c r="C184" s="388" t="s">
        <v>99</v>
      </c>
      <c r="D184" s="8" t="s">
        <v>797</v>
      </c>
      <c r="E184" s="388" t="s">
        <v>94</v>
      </c>
      <c r="F184" s="166">
        <f>'Ведом23-25'!G287</f>
        <v>37.6</v>
      </c>
      <c r="G184" s="166">
        <f>'Ведом23-25'!H287</f>
        <v>37.6</v>
      </c>
      <c r="H184" s="166">
        <f>'Ведом23-25'!I287</f>
        <v>0</v>
      </c>
      <c r="I184" s="166">
        <f>'Ведом23-25'!J287</f>
        <v>0</v>
      </c>
      <c r="J184" s="166">
        <f>'Ведом23-25'!K287</f>
        <v>0</v>
      </c>
      <c r="K184" s="384"/>
      <c r="L184" s="65"/>
      <c r="M184" s="384"/>
    </row>
    <row r="185" spans="1:13" s="112" customFormat="1" ht="47.25" x14ac:dyDescent="0.25">
      <c r="A185" s="207" t="s">
        <v>955</v>
      </c>
      <c r="B185" s="208" t="s">
        <v>84</v>
      </c>
      <c r="C185" s="208" t="s">
        <v>99</v>
      </c>
      <c r="D185" s="208" t="s">
        <v>165</v>
      </c>
      <c r="E185" s="208"/>
      <c r="F185" s="168">
        <f t="shared" ref="F185:H187" si="112">F186</f>
        <v>12</v>
      </c>
      <c r="G185" s="168">
        <f t="shared" si="112"/>
        <v>0</v>
      </c>
      <c r="H185" s="168">
        <f t="shared" si="112"/>
        <v>0</v>
      </c>
      <c r="I185" s="168">
        <f t="shared" ref="I185:J185" si="113">I186</f>
        <v>40</v>
      </c>
      <c r="J185" s="168">
        <f t="shared" si="113"/>
        <v>40</v>
      </c>
      <c r="K185" s="242"/>
      <c r="L185" s="65"/>
      <c r="M185" s="242"/>
    </row>
    <row r="186" spans="1:13" s="112" customFormat="1" ht="47.25" x14ac:dyDescent="0.25">
      <c r="A186" s="386" t="s">
        <v>508</v>
      </c>
      <c r="B186" s="389" t="s">
        <v>84</v>
      </c>
      <c r="C186" s="389" t="s">
        <v>99</v>
      </c>
      <c r="D186" s="389" t="s">
        <v>467</v>
      </c>
      <c r="E186" s="389"/>
      <c r="F186" s="166">
        <f t="shared" si="112"/>
        <v>12</v>
      </c>
      <c r="G186" s="166">
        <f t="shared" si="112"/>
        <v>0</v>
      </c>
      <c r="H186" s="166">
        <f t="shared" si="112"/>
        <v>0</v>
      </c>
      <c r="I186" s="166">
        <f t="shared" ref="I186:J187" si="114">I187</f>
        <v>40</v>
      </c>
      <c r="J186" s="166">
        <f t="shared" si="114"/>
        <v>40</v>
      </c>
      <c r="K186" s="242"/>
      <c r="L186" s="65"/>
      <c r="M186" s="242"/>
    </row>
    <row r="187" spans="1:13" s="241" customFormat="1" ht="31.5" x14ac:dyDescent="0.25">
      <c r="A187" s="386" t="s">
        <v>117</v>
      </c>
      <c r="B187" s="389" t="s">
        <v>84</v>
      </c>
      <c r="C187" s="389" t="s">
        <v>99</v>
      </c>
      <c r="D187" s="389" t="s">
        <v>467</v>
      </c>
      <c r="E187" s="389" t="s">
        <v>92</v>
      </c>
      <c r="F187" s="166">
        <f t="shared" si="112"/>
        <v>12</v>
      </c>
      <c r="G187" s="166">
        <f t="shared" si="112"/>
        <v>0</v>
      </c>
      <c r="H187" s="166">
        <f t="shared" si="112"/>
        <v>0</v>
      </c>
      <c r="I187" s="166">
        <f t="shared" si="114"/>
        <v>40</v>
      </c>
      <c r="J187" s="166">
        <f t="shared" si="114"/>
        <v>40</v>
      </c>
      <c r="K187" s="242"/>
      <c r="L187" s="65"/>
      <c r="M187" s="242"/>
    </row>
    <row r="188" spans="1:13" s="112" customFormat="1" ht="31.5" x14ac:dyDescent="0.25">
      <c r="A188" s="386" t="s">
        <v>93</v>
      </c>
      <c r="B188" s="389" t="s">
        <v>84</v>
      </c>
      <c r="C188" s="389" t="s">
        <v>99</v>
      </c>
      <c r="D188" s="389" t="s">
        <v>467</v>
      </c>
      <c r="E188" s="389" t="s">
        <v>94</v>
      </c>
      <c r="F188" s="166">
        <f>'Ведом23-25'!G154</f>
        <v>12</v>
      </c>
      <c r="G188" s="166">
        <f>'Ведом23-25'!H154</f>
        <v>0</v>
      </c>
      <c r="H188" s="166">
        <f>'Ведом23-25'!I154</f>
        <v>0</v>
      </c>
      <c r="I188" s="166">
        <f>'Ведом23-25'!J154</f>
        <v>40</v>
      </c>
      <c r="J188" s="166">
        <f>'Ведом23-25'!K154</f>
        <v>40</v>
      </c>
      <c r="K188" s="242"/>
      <c r="L188" s="65"/>
      <c r="M188" s="242"/>
    </row>
    <row r="189" spans="1:13" s="112" customFormat="1" ht="47.25" x14ac:dyDescent="0.25">
      <c r="A189" s="207" t="s">
        <v>957</v>
      </c>
      <c r="B189" s="208" t="s">
        <v>84</v>
      </c>
      <c r="C189" s="208" t="s">
        <v>99</v>
      </c>
      <c r="D189" s="208" t="s">
        <v>168</v>
      </c>
      <c r="E189" s="208"/>
      <c r="F189" s="203">
        <f>F190</f>
        <v>120</v>
      </c>
      <c r="G189" s="203">
        <f>G190</f>
        <v>120</v>
      </c>
      <c r="H189" s="203">
        <f>H190</f>
        <v>120</v>
      </c>
      <c r="I189" s="203">
        <f t="shared" ref="I189:J189" si="115">I190</f>
        <v>120</v>
      </c>
      <c r="J189" s="203">
        <f t="shared" si="115"/>
        <v>120</v>
      </c>
      <c r="K189" s="242"/>
      <c r="L189" s="65"/>
      <c r="M189" s="242"/>
    </row>
    <row r="190" spans="1:13" s="112" customFormat="1" ht="31.5" x14ac:dyDescent="0.25">
      <c r="A190" s="207" t="s">
        <v>487</v>
      </c>
      <c r="B190" s="208" t="s">
        <v>84</v>
      </c>
      <c r="C190" s="208" t="s">
        <v>99</v>
      </c>
      <c r="D190" s="208" t="s">
        <v>488</v>
      </c>
      <c r="E190" s="208"/>
      <c r="F190" s="203">
        <f>F191+F194+F197+F200+F203</f>
        <v>120</v>
      </c>
      <c r="G190" s="203">
        <f>G191+G194+G197+G200+G203</f>
        <v>120</v>
      </c>
      <c r="H190" s="203">
        <f>H191+H194+H197+H200+H203</f>
        <v>120</v>
      </c>
      <c r="I190" s="203">
        <f t="shared" ref="I190:J190" si="116">I191+I194+I197+I200+I203</f>
        <v>120</v>
      </c>
      <c r="J190" s="203">
        <f t="shared" si="116"/>
        <v>120</v>
      </c>
      <c r="K190" s="242"/>
      <c r="L190" s="65"/>
      <c r="M190" s="242"/>
    </row>
    <row r="191" spans="1:13" s="112" customFormat="1" ht="31.5" x14ac:dyDescent="0.25">
      <c r="A191" s="90" t="s">
        <v>169</v>
      </c>
      <c r="B191" s="389" t="s">
        <v>84</v>
      </c>
      <c r="C191" s="389" t="s">
        <v>99</v>
      </c>
      <c r="D191" s="389" t="s">
        <v>489</v>
      </c>
      <c r="E191" s="389"/>
      <c r="F191" s="204">
        <f t="shared" ref="F191:H192" si="117">F192</f>
        <v>100</v>
      </c>
      <c r="G191" s="204">
        <f t="shared" si="117"/>
        <v>100</v>
      </c>
      <c r="H191" s="204">
        <f t="shared" si="117"/>
        <v>100</v>
      </c>
      <c r="I191" s="204">
        <f t="shared" ref="I191:J192" si="118">I192</f>
        <v>100</v>
      </c>
      <c r="J191" s="204">
        <f t="shared" si="118"/>
        <v>100</v>
      </c>
      <c r="K191" s="242"/>
      <c r="L191" s="65"/>
      <c r="M191" s="242"/>
    </row>
    <row r="192" spans="1:13" s="112" customFormat="1" ht="31.5" x14ac:dyDescent="0.25">
      <c r="A192" s="386" t="s">
        <v>91</v>
      </c>
      <c r="B192" s="389" t="s">
        <v>84</v>
      </c>
      <c r="C192" s="389" t="s">
        <v>99</v>
      </c>
      <c r="D192" s="389" t="s">
        <v>489</v>
      </c>
      <c r="E192" s="389" t="s">
        <v>92</v>
      </c>
      <c r="F192" s="204">
        <f t="shared" si="117"/>
        <v>100</v>
      </c>
      <c r="G192" s="204">
        <f t="shared" si="117"/>
        <v>100</v>
      </c>
      <c r="H192" s="204">
        <f t="shared" si="117"/>
        <v>100</v>
      </c>
      <c r="I192" s="204">
        <f t="shared" si="118"/>
        <v>100</v>
      </c>
      <c r="J192" s="204">
        <f t="shared" si="118"/>
        <v>100</v>
      </c>
      <c r="K192" s="242"/>
      <c r="L192" s="65"/>
      <c r="M192" s="242"/>
    </row>
    <row r="193" spans="1:13" s="202" customFormat="1" ht="31.5" x14ac:dyDescent="0.25">
      <c r="A193" s="386" t="s">
        <v>93</v>
      </c>
      <c r="B193" s="389" t="s">
        <v>84</v>
      </c>
      <c r="C193" s="389" t="s">
        <v>99</v>
      </c>
      <c r="D193" s="389" t="s">
        <v>489</v>
      </c>
      <c r="E193" s="389" t="s">
        <v>94</v>
      </c>
      <c r="F193" s="204">
        <f>'Ведом23-25'!G292+'Ведом23-25'!G644+'Ведом23-25'!G871</f>
        <v>100</v>
      </c>
      <c r="G193" s="204">
        <f>'Ведом23-25'!H292+'Ведом23-25'!H644+'Ведом23-25'!H871</f>
        <v>100</v>
      </c>
      <c r="H193" s="204">
        <f>'Ведом23-25'!I292+'Ведом23-25'!I644+'Ведом23-25'!I871</f>
        <v>100</v>
      </c>
      <c r="I193" s="204">
        <f>'Ведом23-25'!J292+'Ведом23-25'!J644+'Ведом23-25'!J871</f>
        <v>100</v>
      </c>
      <c r="J193" s="204">
        <f>'Ведом23-25'!K292+'Ведом23-25'!K644+'Ведом23-25'!K871</f>
        <v>100</v>
      </c>
      <c r="K193" s="242"/>
      <c r="L193" s="65"/>
      <c r="M193" s="242"/>
    </row>
    <row r="194" spans="1:13" s="202" customFormat="1" ht="31.5" x14ac:dyDescent="0.25">
      <c r="A194" s="386" t="s">
        <v>170</v>
      </c>
      <c r="B194" s="389" t="s">
        <v>84</v>
      </c>
      <c r="C194" s="389" t="s">
        <v>99</v>
      </c>
      <c r="D194" s="389" t="s">
        <v>490</v>
      </c>
      <c r="E194" s="389"/>
      <c r="F194" s="204">
        <f t="shared" ref="F194:H195" si="119">F195</f>
        <v>20</v>
      </c>
      <c r="G194" s="204">
        <f t="shared" si="119"/>
        <v>20</v>
      </c>
      <c r="H194" s="204">
        <f t="shared" si="119"/>
        <v>20</v>
      </c>
      <c r="I194" s="204">
        <f t="shared" ref="I194:J195" si="120">I195</f>
        <v>20</v>
      </c>
      <c r="J194" s="204">
        <f t="shared" si="120"/>
        <v>20</v>
      </c>
      <c r="K194" s="242"/>
      <c r="L194" s="65"/>
      <c r="M194" s="242"/>
    </row>
    <row r="195" spans="1:13" s="112" customFormat="1" ht="31.5" x14ac:dyDescent="0.25">
      <c r="A195" s="386" t="s">
        <v>91</v>
      </c>
      <c r="B195" s="389" t="s">
        <v>84</v>
      </c>
      <c r="C195" s="389" t="s">
        <v>99</v>
      </c>
      <c r="D195" s="389" t="s">
        <v>490</v>
      </c>
      <c r="E195" s="389" t="s">
        <v>92</v>
      </c>
      <c r="F195" s="204">
        <f t="shared" si="119"/>
        <v>20</v>
      </c>
      <c r="G195" s="204">
        <f t="shared" si="119"/>
        <v>20</v>
      </c>
      <c r="H195" s="204">
        <f t="shared" si="119"/>
        <v>20</v>
      </c>
      <c r="I195" s="204">
        <f t="shared" si="120"/>
        <v>20</v>
      </c>
      <c r="J195" s="204">
        <f t="shared" si="120"/>
        <v>20</v>
      </c>
      <c r="K195" s="242"/>
      <c r="L195" s="65"/>
      <c r="M195" s="242"/>
    </row>
    <row r="196" spans="1:13" s="112" customFormat="1" ht="31.5" x14ac:dyDescent="0.25">
      <c r="A196" s="386" t="s">
        <v>93</v>
      </c>
      <c r="B196" s="389" t="s">
        <v>84</v>
      </c>
      <c r="C196" s="389" t="s">
        <v>99</v>
      </c>
      <c r="D196" s="389" t="s">
        <v>490</v>
      </c>
      <c r="E196" s="389" t="s">
        <v>94</v>
      </c>
      <c r="F196" s="204">
        <f>'Ведом23-25'!G295</f>
        <v>20</v>
      </c>
      <c r="G196" s="204">
        <f>'Ведом23-25'!H295</f>
        <v>20</v>
      </c>
      <c r="H196" s="204">
        <f>'Ведом23-25'!I295</f>
        <v>20</v>
      </c>
      <c r="I196" s="204">
        <f>'Ведом23-25'!J295</f>
        <v>20</v>
      </c>
      <c r="J196" s="204">
        <f>'Ведом23-25'!K295</f>
        <v>20</v>
      </c>
      <c r="K196" s="242"/>
      <c r="L196" s="65"/>
      <c r="M196" s="242"/>
    </row>
    <row r="197" spans="1:13" s="112" customFormat="1" ht="47.25" x14ac:dyDescent="0.25">
      <c r="A197" s="21" t="s">
        <v>278</v>
      </c>
      <c r="B197" s="389" t="s">
        <v>84</v>
      </c>
      <c r="C197" s="389" t="s">
        <v>99</v>
      </c>
      <c r="D197" s="389" t="s">
        <v>491</v>
      </c>
      <c r="E197" s="389"/>
      <c r="F197" s="204">
        <f t="shared" ref="F197:H198" si="121">F198</f>
        <v>0</v>
      </c>
      <c r="G197" s="204">
        <f t="shared" si="121"/>
        <v>0</v>
      </c>
      <c r="H197" s="204">
        <f t="shared" si="121"/>
        <v>0</v>
      </c>
      <c r="I197" s="204">
        <f t="shared" ref="I197:J198" si="122">I198</f>
        <v>0</v>
      </c>
      <c r="J197" s="204">
        <f t="shared" si="122"/>
        <v>0</v>
      </c>
      <c r="K197" s="242"/>
      <c r="L197" s="65"/>
      <c r="M197" s="242"/>
    </row>
    <row r="198" spans="1:13" s="241" customFormat="1" ht="31.5" x14ac:dyDescent="0.25">
      <c r="A198" s="386" t="s">
        <v>91</v>
      </c>
      <c r="B198" s="389" t="s">
        <v>84</v>
      </c>
      <c r="C198" s="389" t="s">
        <v>99</v>
      </c>
      <c r="D198" s="389" t="s">
        <v>491</v>
      </c>
      <c r="E198" s="389" t="s">
        <v>92</v>
      </c>
      <c r="F198" s="204">
        <f t="shared" si="121"/>
        <v>0</v>
      </c>
      <c r="G198" s="204">
        <f t="shared" si="121"/>
        <v>0</v>
      </c>
      <c r="H198" s="204">
        <f t="shared" si="121"/>
        <v>0</v>
      </c>
      <c r="I198" s="204">
        <f t="shared" si="122"/>
        <v>0</v>
      </c>
      <c r="J198" s="204">
        <f t="shared" si="122"/>
        <v>0</v>
      </c>
      <c r="K198" s="242"/>
      <c r="L198" s="65"/>
      <c r="M198" s="242"/>
    </row>
    <row r="199" spans="1:13" s="241" customFormat="1" ht="31.5" x14ac:dyDescent="0.25">
      <c r="A199" s="386" t="s">
        <v>93</v>
      </c>
      <c r="B199" s="389" t="s">
        <v>84</v>
      </c>
      <c r="C199" s="389" t="s">
        <v>99</v>
      </c>
      <c r="D199" s="389" t="s">
        <v>491</v>
      </c>
      <c r="E199" s="389" t="s">
        <v>94</v>
      </c>
      <c r="F199" s="204">
        <f>'Ведом23-25'!G298</f>
        <v>0</v>
      </c>
      <c r="G199" s="204">
        <f>'Ведом23-25'!H298</f>
        <v>0</v>
      </c>
      <c r="H199" s="204">
        <f>'Ведом23-25'!I298</f>
        <v>0</v>
      </c>
      <c r="I199" s="204">
        <f>'Ведом23-25'!J298</f>
        <v>0</v>
      </c>
      <c r="J199" s="204">
        <f>'Ведом23-25'!K298</f>
        <v>0</v>
      </c>
      <c r="K199" s="242"/>
      <c r="L199" s="65"/>
      <c r="M199" s="242"/>
    </row>
    <row r="200" spans="1:13" s="241" customFormat="1" ht="15.75" x14ac:dyDescent="0.25">
      <c r="A200" s="386" t="s">
        <v>437</v>
      </c>
      <c r="B200" s="389" t="s">
        <v>84</v>
      </c>
      <c r="C200" s="389" t="s">
        <v>99</v>
      </c>
      <c r="D200" s="389" t="s">
        <v>492</v>
      </c>
      <c r="E200" s="389"/>
      <c r="F200" s="204">
        <f t="shared" ref="F200:H201" si="123">F201</f>
        <v>0</v>
      </c>
      <c r="G200" s="204">
        <f t="shared" si="123"/>
        <v>0</v>
      </c>
      <c r="H200" s="204">
        <f t="shared" si="123"/>
        <v>0</v>
      </c>
      <c r="I200" s="204">
        <f t="shared" ref="I200:J201" si="124">I201</f>
        <v>0</v>
      </c>
      <c r="J200" s="204">
        <f t="shared" si="124"/>
        <v>0</v>
      </c>
      <c r="K200" s="242"/>
      <c r="L200" s="65"/>
      <c r="M200" s="242"/>
    </row>
    <row r="201" spans="1:13" s="241" customFormat="1" ht="31.5" x14ac:dyDescent="0.25">
      <c r="A201" s="386" t="s">
        <v>91</v>
      </c>
      <c r="B201" s="389" t="s">
        <v>84</v>
      </c>
      <c r="C201" s="389" t="s">
        <v>99</v>
      </c>
      <c r="D201" s="389" t="s">
        <v>492</v>
      </c>
      <c r="E201" s="389" t="s">
        <v>92</v>
      </c>
      <c r="F201" s="204">
        <f t="shared" si="123"/>
        <v>0</v>
      </c>
      <c r="G201" s="204">
        <f t="shared" si="123"/>
        <v>0</v>
      </c>
      <c r="H201" s="204">
        <f t="shared" si="123"/>
        <v>0</v>
      </c>
      <c r="I201" s="204">
        <f t="shared" si="124"/>
        <v>0</v>
      </c>
      <c r="J201" s="204">
        <f t="shared" si="124"/>
        <v>0</v>
      </c>
      <c r="K201" s="242"/>
      <c r="L201" s="65"/>
      <c r="M201" s="242"/>
    </row>
    <row r="202" spans="1:13" s="241" customFormat="1" ht="31.5" x14ac:dyDescent="0.25">
      <c r="A202" s="386" t="s">
        <v>93</v>
      </c>
      <c r="B202" s="389" t="s">
        <v>84</v>
      </c>
      <c r="C202" s="389" t="s">
        <v>99</v>
      </c>
      <c r="D202" s="389" t="s">
        <v>492</v>
      </c>
      <c r="E202" s="389" t="s">
        <v>94</v>
      </c>
      <c r="F202" s="204">
        <f>'Ведом23-25'!G301</f>
        <v>0</v>
      </c>
      <c r="G202" s="204">
        <f>'Ведом23-25'!H301</f>
        <v>0</v>
      </c>
      <c r="H202" s="204">
        <f>'Ведом23-25'!I301</f>
        <v>0</v>
      </c>
      <c r="I202" s="204">
        <f>'Ведом23-25'!J301</f>
        <v>0</v>
      </c>
      <c r="J202" s="204">
        <f>'Ведом23-25'!K301</f>
        <v>0</v>
      </c>
      <c r="K202" s="242"/>
      <c r="L202" s="65"/>
      <c r="M202" s="242"/>
    </row>
    <row r="203" spans="1:13" s="241" customFormat="1" ht="31.5" x14ac:dyDescent="0.25">
      <c r="A203" s="21" t="s">
        <v>279</v>
      </c>
      <c r="B203" s="389" t="s">
        <v>84</v>
      </c>
      <c r="C203" s="389" t="s">
        <v>99</v>
      </c>
      <c r="D203" s="389" t="s">
        <v>493</v>
      </c>
      <c r="E203" s="389"/>
      <c r="F203" s="204">
        <f t="shared" ref="F203:H204" si="125">F204</f>
        <v>0</v>
      </c>
      <c r="G203" s="204">
        <f t="shared" si="125"/>
        <v>0</v>
      </c>
      <c r="H203" s="204">
        <f t="shared" si="125"/>
        <v>0</v>
      </c>
      <c r="I203" s="204">
        <f t="shared" ref="I203:J204" si="126">I204</f>
        <v>0</v>
      </c>
      <c r="J203" s="204">
        <f t="shared" si="126"/>
        <v>0</v>
      </c>
      <c r="K203" s="242"/>
      <c r="L203" s="65"/>
      <c r="M203" s="242"/>
    </row>
    <row r="204" spans="1:13" s="384" customFormat="1" ht="31.5" x14ac:dyDescent="0.25">
      <c r="A204" s="386" t="s">
        <v>91</v>
      </c>
      <c r="B204" s="389" t="s">
        <v>84</v>
      </c>
      <c r="C204" s="389" t="s">
        <v>99</v>
      </c>
      <c r="D204" s="389" t="s">
        <v>493</v>
      </c>
      <c r="E204" s="389" t="s">
        <v>92</v>
      </c>
      <c r="F204" s="204">
        <f t="shared" si="125"/>
        <v>0</v>
      </c>
      <c r="G204" s="204">
        <f t="shared" si="125"/>
        <v>0</v>
      </c>
      <c r="H204" s="204">
        <f t="shared" si="125"/>
        <v>0</v>
      </c>
      <c r="I204" s="204">
        <f t="shared" si="126"/>
        <v>0</v>
      </c>
      <c r="J204" s="204">
        <f t="shared" si="126"/>
        <v>0</v>
      </c>
      <c r="L204" s="65"/>
    </row>
    <row r="205" spans="1:13" s="384" customFormat="1" ht="31.5" x14ac:dyDescent="0.25">
      <c r="A205" s="386" t="s">
        <v>93</v>
      </c>
      <c r="B205" s="389" t="s">
        <v>84</v>
      </c>
      <c r="C205" s="389" t="s">
        <v>99</v>
      </c>
      <c r="D205" s="389" t="s">
        <v>493</v>
      </c>
      <c r="E205" s="389" t="s">
        <v>94</v>
      </c>
      <c r="F205" s="204">
        <f>'Ведом23-25'!G304</f>
        <v>0</v>
      </c>
      <c r="G205" s="204">
        <f>'Ведом23-25'!H304</f>
        <v>0</v>
      </c>
      <c r="H205" s="204">
        <f>'Ведом23-25'!I304</f>
        <v>0</v>
      </c>
      <c r="I205" s="204">
        <f>'Ведом23-25'!J304</f>
        <v>0</v>
      </c>
      <c r="J205" s="204">
        <f>'Ведом23-25'!K304</f>
        <v>0</v>
      </c>
      <c r="L205" s="65"/>
    </row>
    <row r="206" spans="1:13" s="384" customFormat="1" ht="47.25" x14ac:dyDescent="0.25">
      <c r="A206" s="239" t="s">
        <v>913</v>
      </c>
      <c r="B206" s="208" t="s">
        <v>84</v>
      </c>
      <c r="C206" s="208" t="s">
        <v>99</v>
      </c>
      <c r="D206" s="208" t="s">
        <v>269</v>
      </c>
      <c r="E206" s="213"/>
      <c r="F206" s="203">
        <f>F207+F211</f>
        <v>47</v>
      </c>
      <c r="G206" s="203">
        <f>G207+G211</f>
        <v>47</v>
      </c>
      <c r="H206" s="203">
        <f>H207+H211</f>
        <v>47</v>
      </c>
      <c r="I206" s="203">
        <f t="shared" ref="I206:J206" si="127">I207+I211</f>
        <v>47</v>
      </c>
      <c r="J206" s="203">
        <f t="shared" si="127"/>
        <v>47</v>
      </c>
      <c r="L206" s="65"/>
    </row>
    <row r="207" spans="1:13" s="384" customFormat="1" ht="47.25" x14ac:dyDescent="0.25">
      <c r="A207" s="34" t="s">
        <v>323</v>
      </c>
      <c r="B207" s="208" t="s">
        <v>84</v>
      </c>
      <c r="C207" s="208" t="s">
        <v>99</v>
      </c>
      <c r="D207" s="208" t="s">
        <v>329</v>
      </c>
      <c r="E207" s="213"/>
      <c r="F207" s="203">
        <f t="shared" ref="F207:H209" si="128">F208</f>
        <v>32</v>
      </c>
      <c r="G207" s="203">
        <f t="shared" si="128"/>
        <v>32</v>
      </c>
      <c r="H207" s="203">
        <f t="shared" si="128"/>
        <v>32</v>
      </c>
      <c r="I207" s="203">
        <f t="shared" ref="I207:J209" si="129">I208</f>
        <v>32</v>
      </c>
      <c r="J207" s="203">
        <f t="shared" si="129"/>
        <v>32</v>
      </c>
      <c r="L207" s="65"/>
    </row>
    <row r="208" spans="1:13" s="112" customFormat="1" ht="31.5" x14ac:dyDescent="0.25">
      <c r="A208" s="28" t="s">
        <v>281</v>
      </c>
      <c r="B208" s="389" t="s">
        <v>84</v>
      </c>
      <c r="C208" s="389" t="s">
        <v>99</v>
      </c>
      <c r="D208" s="389" t="s">
        <v>324</v>
      </c>
      <c r="E208" s="210"/>
      <c r="F208" s="204">
        <f t="shared" si="128"/>
        <v>32</v>
      </c>
      <c r="G208" s="204">
        <f t="shared" si="128"/>
        <v>32</v>
      </c>
      <c r="H208" s="204">
        <f t="shared" si="128"/>
        <v>32</v>
      </c>
      <c r="I208" s="204">
        <f t="shared" si="129"/>
        <v>32</v>
      </c>
      <c r="J208" s="204">
        <f t="shared" si="129"/>
        <v>32</v>
      </c>
      <c r="K208" s="242"/>
      <c r="L208" s="65"/>
      <c r="M208" s="242"/>
    </row>
    <row r="209" spans="1:13" s="112" customFormat="1" ht="31.5" x14ac:dyDescent="0.25">
      <c r="A209" s="386" t="s">
        <v>91</v>
      </c>
      <c r="B209" s="389" t="s">
        <v>84</v>
      </c>
      <c r="C209" s="389" t="s">
        <v>99</v>
      </c>
      <c r="D209" s="389" t="s">
        <v>324</v>
      </c>
      <c r="E209" s="210" t="s">
        <v>92</v>
      </c>
      <c r="F209" s="204">
        <f t="shared" si="128"/>
        <v>32</v>
      </c>
      <c r="G209" s="204">
        <f t="shared" si="128"/>
        <v>32</v>
      </c>
      <c r="H209" s="204">
        <f t="shared" si="128"/>
        <v>32</v>
      </c>
      <c r="I209" s="204">
        <f t="shared" si="129"/>
        <v>32</v>
      </c>
      <c r="J209" s="204">
        <f t="shared" si="129"/>
        <v>32</v>
      </c>
      <c r="K209" s="242"/>
      <c r="L209" s="65"/>
      <c r="M209" s="242"/>
    </row>
    <row r="210" spans="1:13" s="112" customFormat="1" ht="31.5" x14ac:dyDescent="0.25">
      <c r="A210" s="386" t="s">
        <v>93</v>
      </c>
      <c r="B210" s="389" t="s">
        <v>84</v>
      </c>
      <c r="C210" s="389" t="s">
        <v>99</v>
      </c>
      <c r="D210" s="389" t="s">
        <v>324</v>
      </c>
      <c r="E210" s="210" t="s">
        <v>94</v>
      </c>
      <c r="F210" s="204">
        <f>'Ведом23-25'!G159+'Ведом23-25'!G309</f>
        <v>32</v>
      </c>
      <c r="G210" s="204">
        <f>'Ведом23-25'!H159+'Ведом23-25'!H309</f>
        <v>32</v>
      </c>
      <c r="H210" s="204">
        <f>'Ведом23-25'!I159+'Ведом23-25'!I309</f>
        <v>32</v>
      </c>
      <c r="I210" s="204">
        <f>'Ведом23-25'!J159+'Ведом23-25'!J309</f>
        <v>32</v>
      </c>
      <c r="J210" s="204">
        <f>'Ведом23-25'!K159+'Ведом23-25'!K309</f>
        <v>32</v>
      </c>
      <c r="K210" s="242"/>
      <c r="L210" s="65"/>
      <c r="M210" s="242"/>
    </row>
    <row r="211" spans="1:13" s="112" customFormat="1" ht="31.5" x14ac:dyDescent="0.25">
      <c r="A211" s="338" t="s">
        <v>464</v>
      </c>
      <c r="B211" s="208" t="s">
        <v>84</v>
      </c>
      <c r="C211" s="208" t="s">
        <v>99</v>
      </c>
      <c r="D211" s="208" t="s">
        <v>330</v>
      </c>
      <c r="E211" s="213"/>
      <c r="F211" s="203">
        <f t="shared" ref="F211:H213" si="130">F212</f>
        <v>15</v>
      </c>
      <c r="G211" s="203">
        <f t="shared" si="130"/>
        <v>15</v>
      </c>
      <c r="H211" s="203">
        <f t="shared" si="130"/>
        <v>15</v>
      </c>
      <c r="I211" s="203">
        <f t="shared" ref="I211:J213" si="131">I212</f>
        <v>15</v>
      </c>
      <c r="J211" s="203">
        <f t="shared" si="131"/>
        <v>15</v>
      </c>
      <c r="K211" s="242"/>
      <c r="L211" s="65"/>
      <c r="M211" s="242"/>
    </row>
    <row r="212" spans="1:13" s="112" customFormat="1" ht="31.5" x14ac:dyDescent="0.25">
      <c r="A212" s="28" t="s">
        <v>282</v>
      </c>
      <c r="B212" s="389" t="s">
        <v>84</v>
      </c>
      <c r="C212" s="389" t="s">
        <v>99</v>
      </c>
      <c r="D212" s="389" t="s">
        <v>325</v>
      </c>
      <c r="E212" s="210"/>
      <c r="F212" s="204">
        <f t="shared" si="130"/>
        <v>15</v>
      </c>
      <c r="G212" s="204">
        <f t="shared" si="130"/>
        <v>15</v>
      </c>
      <c r="H212" s="204">
        <f t="shared" si="130"/>
        <v>15</v>
      </c>
      <c r="I212" s="204">
        <f t="shared" si="131"/>
        <v>15</v>
      </c>
      <c r="J212" s="204">
        <f t="shared" si="131"/>
        <v>15</v>
      </c>
      <c r="K212" s="242"/>
      <c r="L212" s="65"/>
      <c r="M212" s="242"/>
    </row>
    <row r="213" spans="1:13" s="112" customFormat="1" ht="31.5" x14ac:dyDescent="0.25">
      <c r="A213" s="386" t="s">
        <v>91</v>
      </c>
      <c r="B213" s="389" t="s">
        <v>84</v>
      </c>
      <c r="C213" s="389" t="s">
        <v>99</v>
      </c>
      <c r="D213" s="389" t="s">
        <v>325</v>
      </c>
      <c r="E213" s="210" t="s">
        <v>92</v>
      </c>
      <c r="F213" s="204">
        <f t="shared" si="130"/>
        <v>15</v>
      </c>
      <c r="G213" s="204">
        <f t="shared" si="130"/>
        <v>15</v>
      </c>
      <c r="H213" s="204">
        <f t="shared" si="130"/>
        <v>15</v>
      </c>
      <c r="I213" s="204">
        <f t="shared" si="131"/>
        <v>15</v>
      </c>
      <c r="J213" s="204">
        <f t="shared" si="131"/>
        <v>15</v>
      </c>
      <c r="K213" s="242"/>
      <c r="L213" s="65"/>
      <c r="M213" s="242"/>
    </row>
    <row r="214" spans="1:13" s="112" customFormat="1" ht="31.5" x14ac:dyDescent="0.25">
      <c r="A214" s="386" t="s">
        <v>93</v>
      </c>
      <c r="B214" s="389" t="s">
        <v>84</v>
      </c>
      <c r="C214" s="389" t="s">
        <v>99</v>
      </c>
      <c r="D214" s="389" t="s">
        <v>325</v>
      </c>
      <c r="E214" s="210" t="s">
        <v>94</v>
      </c>
      <c r="F214" s="204">
        <f>'Ведом23-25'!G163</f>
        <v>15</v>
      </c>
      <c r="G214" s="204">
        <f>'Ведом23-25'!H163</f>
        <v>15</v>
      </c>
      <c r="H214" s="204">
        <f>'Ведом23-25'!I163</f>
        <v>15</v>
      </c>
      <c r="I214" s="204">
        <f>'Ведом23-25'!J163</f>
        <v>15</v>
      </c>
      <c r="J214" s="204">
        <f>'Ведом23-25'!K163</f>
        <v>15</v>
      </c>
      <c r="K214" s="242"/>
      <c r="L214" s="65"/>
      <c r="M214" s="242"/>
    </row>
    <row r="215" spans="1:13" s="112" customFormat="1" ht="66" customHeight="1" x14ac:dyDescent="0.25">
      <c r="A215" s="239" t="s">
        <v>964</v>
      </c>
      <c r="B215" s="7" t="s">
        <v>84</v>
      </c>
      <c r="C215" s="7" t="s">
        <v>99</v>
      </c>
      <c r="D215" s="107" t="s">
        <v>304</v>
      </c>
      <c r="E215" s="7"/>
      <c r="F215" s="203">
        <f t="shared" ref="F215:H218" si="132">F216</f>
        <v>45</v>
      </c>
      <c r="G215" s="203">
        <f t="shared" si="132"/>
        <v>20.2</v>
      </c>
      <c r="H215" s="203">
        <f t="shared" si="132"/>
        <v>45</v>
      </c>
      <c r="I215" s="203">
        <f t="shared" ref="I215:J218" si="133">I216</f>
        <v>45</v>
      </c>
      <c r="J215" s="203">
        <f t="shared" si="133"/>
        <v>35</v>
      </c>
      <c r="K215" s="242"/>
      <c r="L215" s="65"/>
      <c r="M215" s="242"/>
    </row>
    <row r="216" spans="1:13" ht="47.25" x14ac:dyDescent="0.25">
      <c r="A216" s="121" t="s">
        <v>331</v>
      </c>
      <c r="B216" s="7" t="s">
        <v>84</v>
      </c>
      <c r="C216" s="7" t="s">
        <v>99</v>
      </c>
      <c r="D216" s="107" t="s">
        <v>506</v>
      </c>
      <c r="E216" s="7"/>
      <c r="F216" s="203">
        <f t="shared" si="132"/>
        <v>45</v>
      </c>
      <c r="G216" s="203">
        <f t="shared" si="132"/>
        <v>20.2</v>
      </c>
      <c r="H216" s="203">
        <f t="shared" si="132"/>
        <v>45</v>
      </c>
      <c r="I216" s="203">
        <f t="shared" si="133"/>
        <v>45</v>
      </c>
      <c r="J216" s="203">
        <f t="shared" si="133"/>
        <v>35</v>
      </c>
    </row>
    <row r="217" spans="1:13" ht="31.5" x14ac:dyDescent="0.25">
      <c r="A217" s="90" t="s">
        <v>111</v>
      </c>
      <c r="B217" s="8" t="s">
        <v>84</v>
      </c>
      <c r="C217" s="8" t="s">
        <v>99</v>
      </c>
      <c r="D217" s="4" t="s">
        <v>332</v>
      </c>
      <c r="E217" s="8"/>
      <c r="F217" s="204">
        <f t="shared" si="132"/>
        <v>45</v>
      </c>
      <c r="G217" s="204">
        <f t="shared" si="132"/>
        <v>20.2</v>
      </c>
      <c r="H217" s="204">
        <f t="shared" si="132"/>
        <v>45</v>
      </c>
      <c r="I217" s="204">
        <f t="shared" si="133"/>
        <v>45</v>
      </c>
      <c r="J217" s="204">
        <f t="shared" si="133"/>
        <v>35</v>
      </c>
    </row>
    <row r="218" spans="1:13" s="112" customFormat="1" ht="31.5" x14ac:dyDescent="0.25">
      <c r="A218" s="386" t="s">
        <v>91</v>
      </c>
      <c r="B218" s="8" t="s">
        <v>84</v>
      </c>
      <c r="C218" s="8" t="s">
        <v>99</v>
      </c>
      <c r="D218" s="4" t="s">
        <v>332</v>
      </c>
      <c r="E218" s="8" t="s">
        <v>92</v>
      </c>
      <c r="F218" s="204">
        <f t="shared" si="132"/>
        <v>45</v>
      </c>
      <c r="G218" s="204">
        <f t="shared" si="132"/>
        <v>20.2</v>
      </c>
      <c r="H218" s="204">
        <f t="shared" si="132"/>
        <v>45</v>
      </c>
      <c r="I218" s="204">
        <f t="shared" si="133"/>
        <v>45</v>
      </c>
      <c r="J218" s="204">
        <f t="shared" si="133"/>
        <v>35</v>
      </c>
      <c r="K218" s="242"/>
      <c r="L218" s="242"/>
      <c r="M218" s="242"/>
    </row>
    <row r="219" spans="1:13" ht="31.5" x14ac:dyDescent="0.25">
      <c r="A219" s="386" t="s">
        <v>93</v>
      </c>
      <c r="B219" s="8" t="s">
        <v>84</v>
      </c>
      <c r="C219" s="8" t="s">
        <v>99</v>
      </c>
      <c r="D219" s="4" t="s">
        <v>332</v>
      </c>
      <c r="E219" s="8" t="s">
        <v>94</v>
      </c>
      <c r="F219" s="204">
        <f>'Ведом23-25'!G649+'Ведом23-25'!G168+'Ведом23-25'!G876+'Ведом23-25'!G314</f>
        <v>45</v>
      </c>
      <c r="G219" s="204">
        <f>'Ведом23-25'!H649+'Ведом23-25'!H168+'Ведом23-25'!H876+'Ведом23-25'!H314</f>
        <v>20.2</v>
      </c>
      <c r="H219" s="204">
        <f>'Ведом23-25'!I649+'Ведом23-25'!I168+'Ведом23-25'!I876+'Ведом23-25'!I314</f>
        <v>45</v>
      </c>
      <c r="I219" s="204">
        <f>'Ведом23-25'!J649+'Ведом23-25'!J168+'Ведом23-25'!J876+'Ведом23-25'!J314</f>
        <v>45</v>
      </c>
      <c r="J219" s="204">
        <f>'Ведом23-25'!K649+'Ведом23-25'!K168+'Ведом23-25'!K876+'Ведом23-25'!K314</f>
        <v>35</v>
      </c>
    </row>
    <row r="220" spans="1:13" ht="63" x14ac:dyDescent="0.25">
      <c r="A220" s="239" t="s">
        <v>965</v>
      </c>
      <c r="B220" s="7" t="s">
        <v>84</v>
      </c>
      <c r="C220" s="7" t="s">
        <v>99</v>
      </c>
      <c r="D220" s="107" t="s">
        <v>838</v>
      </c>
      <c r="E220" s="7"/>
      <c r="F220" s="203">
        <f t="shared" ref="F220:H223" si="134">F221</f>
        <v>30</v>
      </c>
      <c r="G220" s="203">
        <f t="shared" si="134"/>
        <v>30</v>
      </c>
      <c r="H220" s="203">
        <f t="shared" si="134"/>
        <v>30</v>
      </c>
      <c r="I220" s="203">
        <f t="shared" ref="I220:J223" si="135">I221</f>
        <v>30</v>
      </c>
      <c r="J220" s="203">
        <f t="shared" si="135"/>
        <v>0</v>
      </c>
    </row>
    <row r="221" spans="1:13" ht="47.25" x14ac:dyDescent="0.25">
      <c r="A221" s="239" t="s">
        <v>842</v>
      </c>
      <c r="B221" s="7" t="s">
        <v>84</v>
      </c>
      <c r="C221" s="7" t="s">
        <v>99</v>
      </c>
      <c r="D221" s="107" t="s">
        <v>839</v>
      </c>
      <c r="E221" s="7"/>
      <c r="F221" s="203">
        <f t="shared" si="134"/>
        <v>30</v>
      </c>
      <c r="G221" s="203">
        <f t="shared" si="134"/>
        <v>30</v>
      </c>
      <c r="H221" s="203">
        <f t="shared" si="134"/>
        <v>30</v>
      </c>
      <c r="I221" s="203">
        <f t="shared" si="135"/>
        <v>30</v>
      </c>
      <c r="J221" s="203">
        <f t="shared" si="135"/>
        <v>0</v>
      </c>
    </row>
    <row r="222" spans="1:13" s="195" customFormat="1" ht="31.5" x14ac:dyDescent="0.25">
      <c r="A222" s="386" t="s">
        <v>843</v>
      </c>
      <c r="B222" s="8" t="s">
        <v>84</v>
      </c>
      <c r="C222" s="8" t="s">
        <v>99</v>
      </c>
      <c r="D222" s="4" t="s">
        <v>840</v>
      </c>
      <c r="E222" s="8"/>
      <c r="F222" s="204">
        <f t="shared" si="134"/>
        <v>30</v>
      </c>
      <c r="G222" s="204">
        <f t="shared" si="134"/>
        <v>30</v>
      </c>
      <c r="H222" s="204">
        <f t="shared" si="134"/>
        <v>30</v>
      </c>
      <c r="I222" s="204">
        <f t="shared" si="135"/>
        <v>30</v>
      </c>
      <c r="J222" s="204">
        <f t="shared" si="135"/>
        <v>0</v>
      </c>
      <c r="K222" s="242"/>
      <c r="L222" s="242"/>
      <c r="M222" s="242"/>
    </row>
    <row r="223" spans="1:13" s="195" customFormat="1" ht="31.5" x14ac:dyDescent="0.25">
      <c r="A223" s="319" t="s">
        <v>140</v>
      </c>
      <c r="B223" s="8" t="s">
        <v>84</v>
      </c>
      <c r="C223" s="8" t="s">
        <v>99</v>
      </c>
      <c r="D223" s="4" t="s">
        <v>840</v>
      </c>
      <c r="E223" s="8" t="s">
        <v>141</v>
      </c>
      <c r="F223" s="204">
        <f t="shared" si="134"/>
        <v>30</v>
      </c>
      <c r="G223" s="204">
        <f t="shared" si="134"/>
        <v>30</v>
      </c>
      <c r="H223" s="204">
        <f t="shared" si="134"/>
        <v>30</v>
      </c>
      <c r="I223" s="204">
        <f t="shared" si="135"/>
        <v>30</v>
      </c>
      <c r="J223" s="204">
        <f t="shared" si="135"/>
        <v>0</v>
      </c>
      <c r="K223" s="242"/>
      <c r="L223" s="242"/>
      <c r="M223" s="242"/>
    </row>
    <row r="224" spans="1:13" s="195" customFormat="1" ht="15.75" x14ac:dyDescent="0.25">
      <c r="A224" s="386" t="s">
        <v>844</v>
      </c>
      <c r="B224" s="8" t="s">
        <v>84</v>
      </c>
      <c r="C224" s="8" t="s">
        <v>99</v>
      </c>
      <c r="D224" s="4" t="s">
        <v>840</v>
      </c>
      <c r="E224" s="8" t="s">
        <v>841</v>
      </c>
      <c r="F224" s="204">
        <f>'Ведом23-25'!G173</f>
        <v>30</v>
      </c>
      <c r="G224" s="204">
        <f>'Ведом23-25'!H173</f>
        <v>30</v>
      </c>
      <c r="H224" s="204">
        <f>'Ведом23-25'!I173</f>
        <v>30</v>
      </c>
      <c r="I224" s="204">
        <f>'Ведом23-25'!J173</f>
        <v>30</v>
      </c>
      <c r="J224" s="204">
        <f>'Ведом23-25'!K173</f>
        <v>0</v>
      </c>
      <c r="K224" s="242"/>
      <c r="L224" s="242"/>
      <c r="M224" s="242"/>
    </row>
    <row r="225" spans="1:13" s="241" customFormat="1" ht="63" x14ac:dyDescent="0.25">
      <c r="A225" s="239" t="s">
        <v>966</v>
      </c>
      <c r="B225" s="7" t="s">
        <v>84</v>
      </c>
      <c r="C225" s="7" t="s">
        <v>99</v>
      </c>
      <c r="D225" s="107" t="s">
        <v>305</v>
      </c>
      <c r="E225" s="7"/>
      <c r="F225" s="203">
        <f t="shared" ref="F225:H228" si="136">F226</f>
        <v>80</v>
      </c>
      <c r="G225" s="203">
        <f t="shared" si="136"/>
        <v>30</v>
      </c>
      <c r="H225" s="203">
        <f t="shared" si="136"/>
        <v>95</v>
      </c>
      <c r="I225" s="203">
        <f t="shared" ref="I225:J228" si="137">I226</f>
        <v>115</v>
      </c>
      <c r="J225" s="203">
        <f t="shared" si="137"/>
        <v>105</v>
      </c>
      <c r="K225" s="242"/>
      <c r="L225" s="242"/>
      <c r="M225" s="242"/>
    </row>
    <row r="226" spans="1:13" s="241" customFormat="1" ht="31.5" x14ac:dyDescent="0.25">
      <c r="A226" s="34" t="s">
        <v>333</v>
      </c>
      <c r="B226" s="7" t="s">
        <v>84</v>
      </c>
      <c r="C226" s="7" t="s">
        <v>99</v>
      </c>
      <c r="D226" s="107" t="s">
        <v>341</v>
      </c>
      <c r="E226" s="7"/>
      <c r="F226" s="203">
        <f t="shared" si="136"/>
        <v>80</v>
      </c>
      <c r="G226" s="203">
        <f t="shared" si="136"/>
        <v>30</v>
      </c>
      <c r="H226" s="203">
        <f t="shared" si="136"/>
        <v>95</v>
      </c>
      <c r="I226" s="203">
        <f t="shared" si="137"/>
        <v>115</v>
      </c>
      <c r="J226" s="203">
        <f t="shared" si="137"/>
        <v>105</v>
      </c>
      <c r="K226" s="242"/>
      <c r="L226" s="242"/>
      <c r="M226" s="242"/>
    </row>
    <row r="227" spans="1:13" s="241" customFormat="1" ht="15.75" x14ac:dyDescent="0.25">
      <c r="A227" s="28" t="s">
        <v>309</v>
      </c>
      <c r="B227" s="8" t="s">
        <v>84</v>
      </c>
      <c r="C227" s="8" t="s">
        <v>99</v>
      </c>
      <c r="D227" s="4" t="s">
        <v>334</v>
      </c>
      <c r="E227" s="8"/>
      <c r="F227" s="204">
        <f t="shared" si="136"/>
        <v>80</v>
      </c>
      <c r="G227" s="204">
        <f t="shared" si="136"/>
        <v>30</v>
      </c>
      <c r="H227" s="204">
        <f t="shared" si="136"/>
        <v>95</v>
      </c>
      <c r="I227" s="204">
        <f t="shared" si="137"/>
        <v>115</v>
      </c>
      <c r="J227" s="204">
        <f t="shared" si="137"/>
        <v>105</v>
      </c>
      <c r="K227" s="242"/>
      <c r="L227" s="242"/>
      <c r="M227" s="242"/>
    </row>
    <row r="228" spans="1:13" s="241" customFormat="1" ht="31.5" x14ac:dyDescent="0.25">
      <c r="A228" s="386" t="s">
        <v>91</v>
      </c>
      <c r="B228" s="8" t="s">
        <v>84</v>
      </c>
      <c r="C228" s="8" t="s">
        <v>99</v>
      </c>
      <c r="D228" s="4" t="s">
        <v>334</v>
      </c>
      <c r="E228" s="8" t="s">
        <v>92</v>
      </c>
      <c r="F228" s="204">
        <f t="shared" si="136"/>
        <v>80</v>
      </c>
      <c r="G228" s="204">
        <f t="shared" si="136"/>
        <v>30</v>
      </c>
      <c r="H228" s="204">
        <f t="shared" si="136"/>
        <v>95</v>
      </c>
      <c r="I228" s="204">
        <f t="shared" si="137"/>
        <v>115</v>
      </c>
      <c r="J228" s="204">
        <f t="shared" si="137"/>
        <v>105</v>
      </c>
      <c r="K228" s="242"/>
      <c r="L228" s="242"/>
      <c r="M228" s="242"/>
    </row>
    <row r="229" spans="1:13" s="241" customFormat="1" ht="31.5" x14ac:dyDescent="0.25">
      <c r="A229" s="386" t="s">
        <v>93</v>
      </c>
      <c r="B229" s="8" t="s">
        <v>84</v>
      </c>
      <c r="C229" s="8" t="s">
        <v>99</v>
      </c>
      <c r="D229" s="4" t="s">
        <v>334</v>
      </c>
      <c r="E229" s="8" t="s">
        <v>94</v>
      </c>
      <c r="F229" s="204">
        <f>'Ведом23-25'!G178</f>
        <v>80</v>
      </c>
      <c r="G229" s="204">
        <f>'Ведом23-25'!H178</f>
        <v>30</v>
      </c>
      <c r="H229" s="204">
        <f>'Ведом23-25'!I178</f>
        <v>95</v>
      </c>
      <c r="I229" s="204">
        <f>'Ведом23-25'!J178</f>
        <v>115</v>
      </c>
      <c r="J229" s="204">
        <f>'Ведом23-25'!K178</f>
        <v>105</v>
      </c>
      <c r="K229" s="242"/>
      <c r="L229" s="242"/>
      <c r="M229" s="242"/>
    </row>
    <row r="230" spans="1:13" s="241" customFormat="1" ht="15.75" x14ac:dyDescent="0.25">
      <c r="A230" s="207" t="s">
        <v>121</v>
      </c>
      <c r="B230" s="208" t="s">
        <v>122</v>
      </c>
      <c r="C230" s="208"/>
      <c r="D230" s="208"/>
      <c r="E230" s="208"/>
      <c r="F230" s="203">
        <f t="shared" ref="F230:H235" si="138">F231</f>
        <v>0</v>
      </c>
      <c r="G230" s="203">
        <f t="shared" si="138"/>
        <v>0</v>
      </c>
      <c r="H230" s="203">
        <f t="shared" si="138"/>
        <v>0</v>
      </c>
      <c r="I230" s="203">
        <f t="shared" ref="I230:J235" si="139">I231</f>
        <v>0</v>
      </c>
      <c r="J230" s="203">
        <f t="shared" si="139"/>
        <v>0</v>
      </c>
      <c r="K230" s="242"/>
      <c r="L230" s="242"/>
      <c r="M230" s="242"/>
    </row>
    <row r="231" spans="1:13" s="241" customFormat="1" ht="15.75" x14ac:dyDescent="0.25">
      <c r="A231" s="207" t="s">
        <v>124</v>
      </c>
      <c r="B231" s="208" t="s">
        <v>122</v>
      </c>
      <c r="C231" s="208" t="s">
        <v>125</v>
      </c>
      <c r="D231" s="208"/>
      <c r="E231" s="208"/>
      <c r="F231" s="203">
        <f t="shared" si="138"/>
        <v>0</v>
      </c>
      <c r="G231" s="203">
        <f t="shared" si="138"/>
        <v>0</v>
      </c>
      <c r="H231" s="203">
        <f t="shared" si="138"/>
        <v>0</v>
      </c>
      <c r="I231" s="203">
        <f t="shared" si="139"/>
        <v>0</v>
      </c>
      <c r="J231" s="203">
        <f t="shared" si="139"/>
        <v>0</v>
      </c>
      <c r="K231" s="242"/>
      <c r="L231" s="242"/>
      <c r="M231" s="242"/>
    </row>
    <row r="232" spans="1:13" ht="15.75" x14ac:dyDescent="0.25">
      <c r="A232" s="207" t="s">
        <v>100</v>
      </c>
      <c r="B232" s="208" t="s">
        <v>122</v>
      </c>
      <c r="C232" s="208" t="s">
        <v>125</v>
      </c>
      <c r="D232" s="208" t="s">
        <v>343</v>
      </c>
      <c r="E232" s="208"/>
      <c r="F232" s="35">
        <f t="shared" si="138"/>
        <v>0</v>
      </c>
      <c r="G232" s="35">
        <f t="shared" si="138"/>
        <v>0</v>
      </c>
      <c r="H232" s="35">
        <f t="shared" si="138"/>
        <v>0</v>
      </c>
      <c r="I232" s="35">
        <f t="shared" si="139"/>
        <v>0</v>
      </c>
      <c r="J232" s="35">
        <f t="shared" si="139"/>
        <v>0</v>
      </c>
    </row>
    <row r="233" spans="1:13" ht="31.5" x14ac:dyDescent="0.25">
      <c r="A233" s="207" t="s">
        <v>344</v>
      </c>
      <c r="B233" s="208" t="s">
        <v>122</v>
      </c>
      <c r="C233" s="208" t="s">
        <v>125</v>
      </c>
      <c r="D233" s="208" t="s">
        <v>342</v>
      </c>
      <c r="E233" s="208"/>
      <c r="F233" s="35">
        <f t="shared" si="138"/>
        <v>0</v>
      </c>
      <c r="G233" s="35">
        <f t="shared" si="138"/>
        <v>0</v>
      </c>
      <c r="H233" s="35">
        <f t="shared" si="138"/>
        <v>0</v>
      </c>
      <c r="I233" s="35">
        <f t="shared" si="139"/>
        <v>0</v>
      </c>
      <c r="J233" s="35">
        <f t="shared" si="139"/>
        <v>0</v>
      </c>
    </row>
    <row r="234" spans="1:13" ht="15.75" x14ac:dyDescent="0.25">
      <c r="A234" s="386" t="s">
        <v>126</v>
      </c>
      <c r="B234" s="389" t="s">
        <v>122</v>
      </c>
      <c r="C234" s="389" t="s">
        <v>125</v>
      </c>
      <c r="D234" s="389" t="s">
        <v>345</v>
      </c>
      <c r="E234" s="389"/>
      <c r="F234" s="9">
        <f t="shared" si="138"/>
        <v>0</v>
      </c>
      <c r="G234" s="9">
        <f t="shared" si="138"/>
        <v>0</v>
      </c>
      <c r="H234" s="9">
        <f t="shared" si="138"/>
        <v>0</v>
      </c>
      <c r="I234" s="9">
        <f t="shared" si="139"/>
        <v>0</v>
      </c>
      <c r="J234" s="9">
        <f t="shared" si="139"/>
        <v>0</v>
      </c>
    </row>
    <row r="235" spans="1:13" ht="31.5" x14ac:dyDescent="0.25">
      <c r="A235" s="386" t="s">
        <v>117</v>
      </c>
      <c r="B235" s="389" t="s">
        <v>122</v>
      </c>
      <c r="C235" s="389" t="s">
        <v>125</v>
      </c>
      <c r="D235" s="389" t="s">
        <v>345</v>
      </c>
      <c r="E235" s="389" t="s">
        <v>92</v>
      </c>
      <c r="F235" s="9">
        <f t="shared" si="138"/>
        <v>0</v>
      </c>
      <c r="G235" s="9">
        <f t="shared" si="138"/>
        <v>0</v>
      </c>
      <c r="H235" s="9">
        <f t="shared" si="138"/>
        <v>0</v>
      </c>
      <c r="I235" s="9">
        <f t="shared" si="139"/>
        <v>0</v>
      </c>
      <c r="J235" s="9">
        <f t="shared" si="139"/>
        <v>0</v>
      </c>
    </row>
    <row r="236" spans="1:13" ht="31.5" x14ac:dyDescent="0.25">
      <c r="A236" s="386" t="s">
        <v>93</v>
      </c>
      <c r="B236" s="389" t="s">
        <v>122</v>
      </c>
      <c r="C236" s="389" t="s">
        <v>125</v>
      </c>
      <c r="D236" s="389" t="s">
        <v>345</v>
      </c>
      <c r="E236" s="389" t="s">
        <v>94</v>
      </c>
      <c r="F236" s="9">
        <f>'Ведом23-25'!G185</f>
        <v>0</v>
      </c>
      <c r="G236" s="9">
        <f>'Ведом23-25'!H185</f>
        <v>0</v>
      </c>
      <c r="H236" s="9">
        <f>'Ведом23-25'!I185</f>
        <v>0</v>
      </c>
      <c r="I236" s="9">
        <f>'Ведом23-25'!J185</f>
        <v>0</v>
      </c>
      <c r="J236" s="9">
        <f>'Ведом23-25'!K185</f>
        <v>0</v>
      </c>
    </row>
    <row r="237" spans="1:13" ht="31.5" x14ac:dyDescent="0.25">
      <c r="A237" s="207" t="s">
        <v>127</v>
      </c>
      <c r="B237" s="208" t="s">
        <v>123</v>
      </c>
      <c r="C237" s="208"/>
      <c r="D237" s="208"/>
      <c r="E237" s="208"/>
      <c r="F237" s="35">
        <f>F238</f>
        <v>7725.5</v>
      </c>
      <c r="G237" s="35">
        <f>G238</f>
        <v>7009.130000000001</v>
      </c>
      <c r="H237" s="35">
        <f>H238</f>
        <v>9989.2000000000007</v>
      </c>
      <c r="I237" s="35">
        <f t="shared" ref="I237:J237" si="140">I238</f>
        <v>8856.7999999999993</v>
      </c>
      <c r="J237" s="35">
        <f t="shared" si="140"/>
        <v>8836.7999999999993</v>
      </c>
    </row>
    <row r="238" spans="1:13" ht="47.25" x14ac:dyDescent="0.25">
      <c r="A238" s="207" t="s">
        <v>658</v>
      </c>
      <c r="B238" s="208" t="s">
        <v>123</v>
      </c>
      <c r="C238" s="208" t="s">
        <v>137</v>
      </c>
      <c r="D238" s="389"/>
      <c r="E238" s="389"/>
      <c r="F238" s="35">
        <f>F239+F258</f>
        <v>7725.5</v>
      </c>
      <c r="G238" s="35">
        <f>G239+G258</f>
        <v>7009.130000000001</v>
      </c>
      <c r="H238" s="35">
        <f>H239+H258</f>
        <v>9989.2000000000007</v>
      </c>
      <c r="I238" s="35">
        <f t="shared" ref="I238:J238" si="141">I239+I258</f>
        <v>8856.7999999999993</v>
      </c>
      <c r="J238" s="35">
        <f t="shared" si="141"/>
        <v>8836.7999999999993</v>
      </c>
    </row>
    <row r="239" spans="1:13" ht="15.75" x14ac:dyDescent="0.25">
      <c r="A239" s="207" t="s">
        <v>100</v>
      </c>
      <c r="B239" s="208" t="s">
        <v>123</v>
      </c>
      <c r="C239" s="208" t="s">
        <v>137</v>
      </c>
      <c r="D239" s="208" t="s">
        <v>343</v>
      </c>
      <c r="E239" s="208"/>
      <c r="F239" s="35">
        <f>F240+F251</f>
        <v>7725.5</v>
      </c>
      <c r="G239" s="35">
        <f>G240+G251</f>
        <v>7009.130000000001</v>
      </c>
      <c r="H239" s="35">
        <f>H240+H251</f>
        <v>9989.2000000000007</v>
      </c>
      <c r="I239" s="35">
        <f t="shared" ref="I239:J239" si="142">I240+I251</f>
        <v>8856.7999999999993</v>
      </c>
      <c r="J239" s="35">
        <f t="shared" si="142"/>
        <v>8836.7999999999993</v>
      </c>
    </row>
    <row r="240" spans="1:13" ht="15.75" x14ac:dyDescent="0.25">
      <c r="A240" s="207" t="s">
        <v>775</v>
      </c>
      <c r="B240" s="208" t="s">
        <v>123</v>
      </c>
      <c r="C240" s="208" t="s">
        <v>137</v>
      </c>
      <c r="D240" s="208" t="s">
        <v>398</v>
      </c>
      <c r="E240" s="208"/>
      <c r="F240" s="35">
        <f>F241+F244</f>
        <v>6949.4</v>
      </c>
      <c r="G240" s="35">
        <f>G241+G244</f>
        <v>6737.0300000000007</v>
      </c>
      <c r="H240" s="35">
        <f>H241+H244</f>
        <v>8570.2000000000007</v>
      </c>
      <c r="I240" s="35">
        <f t="shared" ref="I240:J240" si="143">I241+I244</f>
        <v>8637.7999999999993</v>
      </c>
      <c r="J240" s="35">
        <f t="shared" si="143"/>
        <v>8617.7999999999993</v>
      </c>
    </row>
    <row r="241" spans="1:13" ht="47.25" x14ac:dyDescent="0.25">
      <c r="A241" s="386" t="s">
        <v>318</v>
      </c>
      <c r="B241" s="389" t="s">
        <v>123</v>
      </c>
      <c r="C241" s="389" t="s">
        <v>137</v>
      </c>
      <c r="D241" s="389" t="s">
        <v>401</v>
      </c>
      <c r="E241" s="389"/>
      <c r="F241" s="9">
        <f t="shared" ref="F241:H242" si="144">F242</f>
        <v>212.4</v>
      </c>
      <c r="G241" s="9">
        <f t="shared" si="144"/>
        <v>0</v>
      </c>
      <c r="H241" s="9">
        <f t="shared" si="144"/>
        <v>258</v>
      </c>
      <c r="I241" s="9">
        <f t="shared" ref="I241:J242" si="145">I242</f>
        <v>258</v>
      </c>
      <c r="J241" s="9">
        <f t="shared" si="145"/>
        <v>258</v>
      </c>
    </row>
    <row r="242" spans="1:13" ht="78.75" x14ac:dyDescent="0.25">
      <c r="A242" s="386" t="s">
        <v>87</v>
      </c>
      <c r="B242" s="389" t="s">
        <v>123</v>
      </c>
      <c r="C242" s="389" t="s">
        <v>137</v>
      </c>
      <c r="D242" s="389" t="s">
        <v>401</v>
      </c>
      <c r="E242" s="389" t="s">
        <v>88</v>
      </c>
      <c r="F242" s="9">
        <f t="shared" si="144"/>
        <v>212.4</v>
      </c>
      <c r="G242" s="9">
        <f t="shared" si="144"/>
        <v>0</v>
      </c>
      <c r="H242" s="9">
        <f t="shared" si="144"/>
        <v>258</v>
      </c>
      <c r="I242" s="9">
        <f t="shared" si="145"/>
        <v>258</v>
      </c>
      <c r="J242" s="9">
        <f t="shared" si="145"/>
        <v>258</v>
      </c>
    </row>
    <row r="243" spans="1:13" ht="31.5" x14ac:dyDescent="0.25">
      <c r="A243" s="386" t="s">
        <v>171</v>
      </c>
      <c r="B243" s="389" t="s">
        <v>123</v>
      </c>
      <c r="C243" s="389" t="s">
        <v>137</v>
      </c>
      <c r="D243" s="389" t="s">
        <v>401</v>
      </c>
      <c r="E243" s="389" t="s">
        <v>120</v>
      </c>
      <c r="F243" s="9">
        <f>'Ведом23-25'!G192</f>
        <v>212.4</v>
      </c>
      <c r="G243" s="9">
        <f>'Ведом23-25'!H192</f>
        <v>0</v>
      </c>
      <c r="H243" s="9">
        <f>'Ведом23-25'!I192</f>
        <v>258</v>
      </c>
      <c r="I243" s="9">
        <f>'Ведом23-25'!J192</f>
        <v>258</v>
      </c>
      <c r="J243" s="9">
        <f>'Ведом23-25'!K192</f>
        <v>258</v>
      </c>
    </row>
    <row r="244" spans="1:13" ht="15.75" x14ac:dyDescent="0.25">
      <c r="A244" s="386" t="s">
        <v>296</v>
      </c>
      <c r="B244" s="389" t="s">
        <v>123</v>
      </c>
      <c r="C244" s="389" t="s">
        <v>137</v>
      </c>
      <c r="D244" s="389" t="s">
        <v>400</v>
      </c>
      <c r="E244" s="389"/>
      <c r="F244" s="9">
        <f>F245+F247+F249</f>
        <v>6737</v>
      </c>
      <c r="G244" s="9">
        <f>G245+G247+G249</f>
        <v>6737.0300000000007</v>
      </c>
      <c r="H244" s="9">
        <f>H245+H247+H249</f>
        <v>8312.2000000000007</v>
      </c>
      <c r="I244" s="9">
        <f t="shared" ref="I244:J244" si="146">I245+I247+I249</f>
        <v>8379.7999999999993</v>
      </c>
      <c r="J244" s="9">
        <f t="shared" si="146"/>
        <v>8359.7999999999993</v>
      </c>
    </row>
    <row r="245" spans="1:13" ht="78.75" x14ac:dyDescent="0.25">
      <c r="A245" s="386" t="s">
        <v>87</v>
      </c>
      <c r="B245" s="389" t="s">
        <v>123</v>
      </c>
      <c r="C245" s="389" t="s">
        <v>137</v>
      </c>
      <c r="D245" s="389" t="s">
        <v>400</v>
      </c>
      <c r="E245" s="389" t="s">
        <v>88</v>
      </c>
      <c r="F245" s="9">
        <f>F246</f>
        <v>5847.3</v>
      </c>
      <c r="G245" s="9">
        <f>G246</f>
        <v>5847.3</v>
      </c>
      <c r="H245" s="9">
        <f>H246</f>
        <v>7999.2</v>
      </c>
      <c r="I245" s="9">
        <f t="shared" ref="I245:J245" si="147">I246</f>
        <v>8066.8</v>
      </c>
      <c r="J245" s="9">
        <f t="shared" si="147"/>
        <v>8209.7999999999993</v>
      </c>
    </row>
    <row r="246" spans="1:13" ht="31.5" x14ac:dyDescent="0.25">
      <c r="A246" s="386" t="s">
        <v>171</v>
      </c>
      <c r="B246" s="389" t="s">
        <v>123</v>
      </c>
      <c r="C246" s="389" t="s">
        <v>137</v>
      </c>
      <c r="D246" s="389" t="s">
        <v>400</v>
      </c>
      <c r="E246" s="389" t="s">
        <v>120</v>
      </c>
      <c r="F246" s="9">
        <f>'Ведом23-25'!G195</f>
        <v>5847.3</v>
      </c>
      <c r="G246" s="9">
        <f>'Ведом23-25'!H195</f>
        <v>5847.3</v>
      </c>
      <c r="H246" s="9">
        <f>'Ведом23-25'!I195</f>
        <v>7999.2</v>
      </c>
      <c r="I246" s="9">
        <f>'Ведом23-25'!J195</f>
        <v>8066.8</v>
      </c>
      <c r="J246" s="9">
        <f>'Ведом23-25'!K195</f>
        <v>8209.7999999999993</v>
      </c>
    </row>
    <row r="247" spans="1:13" ht="31.5" x14ac:dyDescent="0.25">
      <c r="A247" s="386" t="s">
        <v>91</v>
      </c>
      <c r="B247" s="389" t="s">
        <v>123</v>
      </c>
      <c r="C247" s="389" t="s">
        <v>137</v>
      </c>
      <c r="D247" s="389" t="s">
        <v>400</v>
      </c>
      <c r="E247" s="389" t="s">
        <v>92</v>
      </c>
      <c r="F247" s="9">
        <f>F248</f>
        <v>889.7</v>
      </c>
      <c r="G247" s="9">
        <f>G248</f>
        <v>889.73</v>
      </c>
      <c r="H247" s="9">
        <f>H248</f>
        <v>313</v>
      </c>
      <c r="I247" s="9">
        <f t="shared" ref="I247:J247" si="148">I248</f>
        <v>313</v>
      </c>
      <c r="J247" s="9">
        <f t="shared" si="148"/>
        <v>150</v>
      </c>
    </row>
    <row r="248" spans="1:13" ht="31.5" x14ac:dyDescent="0.25">
      <c r="A248" s="386" t="s">
        <v>93</v>
      </c>
      <c r="B248" s="389" t="s">
        <v>123</v>
      </c>
      <c r="C248" s="389" t="s">
        <v>137</v>
      </c>
      <c r="D248" s="389" t="s">
        <v>400</v>
      </c>
      <c r="E248" s="389" t="s">
        <v>94</v>
      </c>
      <c r="F248" s="9">
        <f>'Ведом23-25'!G197</f>
        <v>889.7</v>
      </c>
      <c r="G248" s="9">
        <f>'Ведом23-25'!H197</f>
        <v>889.73</v>
      </c>
      <c r="H248" s="9">
        <f>'Ведом23-25'!I197</f>
        <v>313</v>
      </c>
      <c r="I248" s="9">
        <f>'Ведом23-25'!J197</f>
        <v>313</v>
      </c>
      <c r="J248" s="9">
        <f>'Ведом23-25'!K197</f>
        <v>150</v>
      </c>
    </row>
    <row r="249" spans="1:13" ht="15.75" x14ac:dyDescent="0.25">
      <c r="A249" s="386" t="s">
        <v>95</v>
      </c>
      <c r="B249" s="389" t="s">
        <v>123</v>
      </c>
      <c r="C249" s="389" t="s">
        <v>137</v>
      </c>
      <c r="D249" s="389" t="s">
        <v>400</v>
      </c>
      <c r="E249" s="389" t="s">
        <v>101</v>
      </c>
      <c r="F249" s="9">
        <f>F250</f>
        <v>0</v>
      </c>
      <c r="G249" s="9">
        <f>G250</f>
        <v>0</v>
      </c>
      <c r="H249" s="9">
        <f>H250</f>
        <v>0</v>
      </c>
      <c r="I249" s="9">
        <f t="shared" ref="I249:J249" si="149">I250</f>
        <v>0</v>
      </c>
      <c r="J249" s="9">
        <f t="shared" si="149"/>
        <v>0</v>
      </c>
    </row>
    <row r="250" spans="1:13" s="112" customFormat="1" ht="15.75" x14ac:dyDescent="0.25">
      <c r="A250" s="386" t="s">
        <v>227</v>
      </c>
      <c r="B250" s="389" t="s">
        <v>123</v>
      </c>
      <c r="C250" s="389" t="s">
        <v>137</v>
      </c>
      <c r="D250" s="389" t="s">
        <v>400</v>
      </c>
      <c r="E250" s="389" t="s">
        <v>97</v>
      </c>
      <c r="F250" s="9">
        <f>'Ведом23-25'!G199</f>
        <v>0</v>
      </c>
      <c r="G250" s="9">
        <f>'Ведом23-25'!H199</f>
        <v>0</v>
      </c>
      <c r="H250" s="9">
        <f>'Ведом23-25'!I199</f>
        <v>0</v>
      </c>
      <c r="I250" s="9">
        <f>'Ведом23-25'!J199</f>
        <v>0</v>
      </c>
      <c r="J250" s="9">
        <f>'Ведом23-25'!K199</f>
        <v>0</v>
      </c>
      <c r="K250" s="242"/>
      <c r="L250" s="242"/>
      <c r="M250" s="242"/>
    </row>
    <row r="251" spans="1:13" ht="31.5" x14ac:dyDescent="0.25">
      <c r="A251" s="207" t="s">
        <v>344</v>
      </c>
      <c r="B251" s="208" t="s">
        <v>123</v>
      </c>
      <c r="C251" s="208" t="s">
        <v>137</v>
      </c>
      <c r="D251" s="208" t="s">
        <v>342</v>
      </c>
      <c r="E251" s="208"/>
      <c r="F251" s="35">
        <f>F252+F255</f>
        <v>776.09999999999991</v>
      </c>
      <c r="G251" s="35">
        <f>G252+G255</f>
        <v>272.10000000000002</v>
      </c>
      <c r="H251" s="35">
        <f>H252+H255</f>
        <v>1419</v>
      </c>
      <c r="I251" s="35">
        <f t="shared" ref="I251:J251" si="150">I252+I255</f>
        <v>219</v>
      </c>
      <c r="J251" s="35">
        <f t="shared" si="150"/>
        <v>219</v>
      </c>
    </row>
    <row r="252" spans="1:13" ht="47.25" x14ac:dyDescent="0.25">
      <c r="A252" s="386" t="s">
        <v>128</v>
      </c>
      <c r="B252" s="389" t="s">
        <v>123</v>
      </c>
      <c r="C252" s="389" t="s">
        <v>137</v>
      </c>
      <c r="D252" s="389" t="s">
        <v>346</v>
      </c>
      <c r="E252" s="389"/>
      <c r="F252" s="9">
        <f t="shared" ref="F252:H253" si="151">F253</f>
        <v>653.19999999999993</v>
      </c>
      <c r="G252" s="9">
        <f t="shared" si="151"/>
        <v>272.10000000000002</v>
      </c>
      <c r="H252" s="9">
        <f t="shared" si="151"/>
        <v>1200</v>
      </c>
      <c r="I252" s="9">
        <f t="shared" ref="I252:J253" si="152">I253</f>
        <v>0</v>
      </c>
      <c r="J252" s="9">
        <f t="shared" si="152"/>
        <v>0</v>
      </c>
    </row>
    <row r="253" spans="1:13" ht="31.5" x14ac:dyDescent="0.25">
      <c r="A253" s="386" t="s">
        <v>117</v>
      </c>
      <c r="B253" s="389" t="s">
        <v>123</v>
      </c>
      <c r="C253" s="389" t="s">
        <v>137</v>
      </c>
      <c r="D253" s="389" t="s">
        <v>346</v>
      </c>
      <c r="E253" s="389" t="s">
        <v>92</v>
      </c>
      <c r="F253" s="9">
        <f t="shared" si="151"/>
        <v>653.19999999999993</v>
      </c>
      <c r="G253" s="9">
        <f t="shared" si="151"/>
        <v>272.10000000000002</v>
      </c>
      <c r="H253" s="9">
        <f t="shared" si="151"/>
        <v>1200</v>
      </c>
      <c r="I253" s="9">
        <f t="shared" si="152"/>
        <v>0</v>
      </c>
      <c r="J253" s="9">
        <f t="shared" si="152"/>
        <v>0</v>
      </c>
    </row>
    <row r="254" spans="1:13" s="112" customFormat="1" ht="31.5" x14ac:dyDescent="0.25">
      <c r="A254" s="386" t="s">
        <v>93</v>
      </c>
      <c r="B254" s="389" t="s">
        <v>123</v>
      </c>
      <c r="C254" s="389" t="s">
        <v>137</v>
      </c>
      <c r="D254" s="389" t="s">
        <v>346</v>
      </c>
      <c r="E254" s="389" t="s">
        <v>94</v>
      </c>
      <c r="F254" s="9">
        <f>'Ведом23-25'!G203</f>
        <v>653.19999999999993</v>
      </c>
      <c r="G254" s="9">
        <f>'Ведом23-25'!H203</f>
        <v>272.10000000000002</v>
      </c>
      <c r="H254" s="9">
        <f>'Ведом23-25'!I203</f>
        <v>1200</v>
      </c>
      <c r="I254" s="9">
        <f>'Ведом23-25'!J203</f>
        <v>0</v>
      </c>
      <c r="J254" s="9">
        <f>'Ведом23-25'!K203</f>
        <v>0</v>
      </c>
      <c r="K254" s="242"/>
      <c r="L254" s="242"/>
      <c r="M254" s="242"/>
    </row>
    <row r="255" spans="1:13" ht="15.75" x14ac:dyDescent="0.25">
      <c r="A255" s="386" t="s">
        <v>129</v>
      </c>
      <c r="B255" s="389" t="s">
        <v>123</v>
      </c>
      <c r="C255" s="389" t="s">
        <v>137</v>
      </c>
      <c r="D255" s="389" t="s">
        <v>347</v>
      </c>
      <c r="E255" s="389"/>
      <c r="F255" s="9">
        <f t="shared" ref="F255:H256" si="153">F256</f>
        <v>122.9</v>
      </c>
      <c r="G255" s="9">
        <f t="shared" si="153"/>
        <v>0</v>
      </c>
      <c r="H255" s="9">
        <f t="shared" si="153"/>
        <v>219</v>
      </c>
      <c r="I255" s="9">
        <f t="shared" ref="I255:J256" si="154">I256</f>
        <v>219</v>
      </c>
      <c r="J255" s="9">
        <f t="shared" si="154"/>
        <v>219</v>
      </c>
    </row>
    <row r="256" spans="1:13" ht="31.5" x14ac:dyDescent="0.25">
      <c r="A256" s="386" t="s">
        <v>117</v>
      </c>
      <c r="B256" s="389" t="s">
        <v>123</v>
      </c>
      <c r="C256" s="389" t="s">
        <v>137</v>
      </c>
      <c r="D256" s="389" t="s">
        <v>347</v>
      </c>
      <c r="E256" s="389" t="s">
        <v>92</v>
      </c>
      <c r="F256" s="9">
        <f t="shared" si="153"/>
        <v>122.9</v>
      </c>
      <c r="G256" s="9">
        <f t="shared" si="153"/>
        <v>0</v>
      </c>
      <c r="H256" s="9">
        <f t="shared" si="153"/>
        <v>219</v>
      </c>
      <c r="I256" s="9">
        <f t="shared" si="154"/>
        <v>219</v>
      </c>
      <c r="J256" s="9">
        <f t="shared" si="154"/>
        <v>219</v>
      </c>
    </row>
    <row r="257" spans="1:13" ht="31.5" x14ac:dyDescent="0.25">
      <c r="A257" s="386" t="s">
        <v>93</v>
      </c>
      <c r="B257" s="389" t="s">
        <v>123</v>
      </c>
      <c r="C257" s="389" t="s">
        <v>137</v>
      </c>
      <c r="D257" s="389" t="s">
        <v>347</v>
      </c>
      <c r="E257" s="389" t="s">
        <v>94</v>
      </c>
      <c r="F257" s="9">
        <f>'Ведом23-25'!G206+'Ведом23-25'!G990</f>
        <v>122.9</v>
      </c>
      <c r="G257" s="9">
        <f>'Ведом23-25'!H206+'Ведом23-25'!H990</f>
        <v>0</v>
      </c>
      <c r="H257" s="9">
        <f>'Ведом23-25'!I206+'Ведом23-25'!I990</f>
        <v>219</v>
      </c>
      <c r="I257" s="9">
        <f>'Ведом23-25'!J206+'Ведом23-25'!J990</f>
        <v>219</v>
      </c>
      <c r="J257" s="9">
        <f>'Ведом23-25'!K206+'Ведом23-25'!K990</f>
        <v>219</v>
      </c>
    </row>
    <row r="258" spans="1:13" ht="47.25" x14ac:dyDescent="0.25">
      <c r="A258" s="239" t="s">
        <v>913</v>
      </c>
      <c r="B258" s="208" t="s">
        <v>123</v>
      </c>
      <c r="C258" s="208" t="s">
        <v>137</v>
      </c>
      <c r="D258" s="208" t="s">
        <v>269</v>
      </c>
      <c r="E258" s="389"/>
      <c r="F258" s="35">
        <f t="shared" ref="F258:H261" si="155">F259</f>
        <v>0</v>
      </c>
      <c r="G258" s="35">
        <f t="shared" si="155"/>
        <v>0</v>
      </c>
      <c r="H258" s="35">
        <f t="shared" si="155"/>
        <v>0</v>
      </c>
      <c r="I258" s="35">
        <f t="shared" ref="I258:J261" si="156">I259</f>
        <v>0</v>
      </c>
      <c r="J258" s="35">
        <f t="shared" si="156"/>
        <v>0</v>
      </c>
    </row>
    <row r="259" spans="1:13" s="112" customFormat="1" ht="31.5" x14ac:dyDescent="0.25">
      <c r="A259" s="338" t="s">
        <v>731</v>
      </c>
      <c r="B259" s="208" t="s">
        <v>123</v>
      </c>
      <c r="C259" s="208" t="s">
        <v>137</v>
      </c>
      <c r="D259" s="208" t="s">
        <v>732</v>
      </c>
      <c r="E259" s="213"/>
      <c r="F259" s="35">
        <f t="shared" si="155"/>
        <v>0</v>
      </c>
      <c r="G259" s="35">
        <f t="shared" si="155"/>
        <v>0</v>
      </c>
      <c r="H259" s="35">
        <f t="shared" si="155"/>
        <v>0</v>
      </c>
      <c r="I259" s="35">
        <f t="shared" si="156"/>
        <v>0</v>
      </c>
      <c r="J259" s="35">
        <f t="shared" si="156"/>
        <v>0</v>
      </c>
      <c r="K259" s="242"/>
      <c r="L259" s="242"/>
      <c r="M259" s="242"/>
    </row>
    <row r="260" spans="1:13" ht="15.75" x14ac:dyDescent="0.25">
      <c r="A260" s="386" t="s">
        <v>129</v>
      </c>
      <c r="B260" s="389" t="s">
        <v>123</v>
      </c>
      <c r="C260" s="389" t="s">
        <v>137</v>
      </c>
      <c r="D260" s="389" t="s">
        <v>733</v>
      </c>
      <c r="E260" s="210"/>
      <c r="F260" s="9">
        <f t="shared" si="155"/>
        <v>0</v>
      </c>
      <c r="G260" s="9">
        <f t="shared" si="155"/>
        <v>0</v>
      </c>
      <c r="H260" s="9">
        <f t="shared" si="155"/>
        <v>0</v>
      </c>
      <c r="I260" s="9">
        <f t="shared" si="156"/>
        <v>0</v>
      </c>
      <c r="J260" s="9">
        <f t="shared" si="156"/>
        <v>0</v>
      </c>
    </row>
    <row r="261" spans="1:13" ht="31.5" x14ac:dyDescent="0.25">
      <c r="A261" s="386" t="s">
        <v>91</v>
      </c>
      <c r="B261" s="389" t="s">
        <v>123</v>
      </c>
      <c r="C261" s="389" t="s">
        <v>137</v>
      </c>
      <c r="D261" s="389" t="s">
        <v>733</v>
      </c>
      <c r="E261" s="210" t="s">
        <v>92</v>
      </c>
      <c r="F261" s="9">
        <f t="shared" si="155"/>
        <v>0</v>
      </c>
      <c r="G261" s="9">
        <f t="shared" si="155"/>
        <v>0</v>
      </c>
      <c r="H261" s="9">
        <f t="shared" si="155"/>
        <v>0</v>
      </c>
      <c r="I261" s="9">
        <f t="shared" si="156"/>
        <v>0</v>
      </c>
      <c r="J261" s="9">
        <f t="shared" si="156"/>
        <v>0</v>
      </c>
    </row>
    <row r="262" spans="1:13" ht="31.5" x14ac:dyDescent="0.25">
      <c r="A262" s="386" t="s">
        <v>93</v>
      </c>
      <c r="B262" s="389" t="s">
        <v>123</v>
      </c>
      <c r="C262" s="389" t="s">
        <v>137</v>
      </c>
      <c r="D262" s="389" t="s">
        <v>733</v>
      </c>
      <c r="E262" s="210" t="s">
        <v>94</v>
      </c>
      <c r="F262" s="9">
        <f>'Ведом23-25'!G211</f>
        <v>0</v>
      </c>
      <c r="G262" s="9">
        <f>'Ведом23-25'!H211</f>
        <v>0</v>
      </c>
      <c r="H262" s="9">
        <f>'Ведом23-25'!I211</f>
        <v>0</v>
      </c>
      <c r="I262" s="9">
        <f>'Ведом23-25'!J211</f>
        <v>0</v>
      </c>
      <c r="J262" s="9">
        <f>'Ведом23-25'!K211</f>
        <v>0</v>
      </c>
    </row>
    <row r="263" spans="1:13" ht="15.75" x14ac:dyDescent="0.25">
      <c r="A263" s="207" t="s">
        <v>130</v>
      </c>
      <c r="B263" s="208" t="s">
        <v>106</v>
      </c>
      <c r="C263" s="208"/>
      <c r="D263" s="208"/>
      <c r="E263" s="389"/>
      <c r="F263" s="35">
        <f>F264+F274+F280+F297</f>
        <v>8936.6</v>
      </c>
      <c r="G263" s="35">
        <f>G264+G274+G280+G297</f>
        <v>8717.4</v>
      </c>
      <c r="H263" s="35">
        <f>H264+H274+H280+H297</f>
        <v>6756.4323999999997</v>
      </c>
      <c r="I263" s="35">
        <f t="shared" ref="I263:J263" si="157">I264+I274+I280+I297</f>
        <v>6918.2263999999996</v>
      </c>
      <c r="J263" s="35">
        <f t="shared" si="157"/>
        <v>7044.5527999999995</v>
      </c>
    </row>
    <row r="264" spans="1:13" s="112" customFormat="1" ht="15.75" x14ac:dyDescent="0.25">
      <c r="A264" s="207" t="s">
        <v>131</v>
      </c>
      <c r="B264" s="208" t="s">
        <v>106</v>
      </c>
      <c r="C264" s="208" t="s">
        <v>132</v>
      </c>
      <c r="D264" s="208"/>
      <c r="E264" s="389"/>
      <c r="F264" s="35">
        <f>F265</f>
        <v>19.2</v>
      </c>
      <c r="G264" s="35">
        <f>G265</f>
        <v>0</v>
      </c>
      <c r="H264" s="35">
        <f>H265</f>
        <v>256.2</v>
      </c>
      <c r="I264" s="35">
        <f t="shared" ref="I264:J264" si="158">I265</f>
        <v>256.2</v>
      </c>
      <c r="J264" s="35">
        <f t="shared" si="158"/>
        <v>256.2</v>
      </c>
      <c r="K264" s="242"/>
      <c r="L264" s="242"/>
      <c r="M264" s="242"/>
    </row>
    <row r="265" spans="1:13" ht="47.25" x14ac:dyDescent="0.25">
      <c r="A265" s="23" t="s">
        <v>956</v>
      </c>
      <c r="B265" s="208" t="s">
        <v>106</v>
      </c>
      <c r="C265" s="208" t="s">
        <v>132</v>
      </c>
      <c r="D265" s="107" t="s">
        <v>112</v>
      </c>
      <c r="E265" s="213"/>
      <c r="F265" s="35">
        <f>F266+F270</f>
        <v>19.2</v>
      </c>
      <c r="G265" s="35">
        <f>G266+G270</f>
        <v>0</v>
      </c>
      <c r="H265" s="35">
        <f>H266+H270</f>
        <v>256.2</v>
      </c>
      <c r="I265" s="35">
        <f t="shared" ref="I265:J265" si="159">I266+I270</f>
        <v>256.2</v>
      </c>
      <c r="J265" s="35">
        <f t="shared" si="159"/>
        <v>256.2</v>
      </c>
    </row>
    <row r="266" spans="1:13" ht="31.5" x14ac:dyDescent="0.25">
      <c r="A266" s="23" t="s">
        <v>448</v>
      </c>
      <c r="B266" s="208" t="s">
        <v>106</v>
      </c>
      <c r="C266" s="208" t="s">
        <v>132</v>
      </c>
      <c r="D266" s="140" t="s">
        <v>348</v>
      </c>
      <c r="E266" s="213"/>
      <c r="F266" s="35">
        <f t="shared" ref="F266:H268" si="160">F267</f>
        <v>19.2</v>
      </c>
      <c r="G266" s="35">
        <f t="shared" si="160"/>
        <v>0</v>
      </c>
      <c r="H266" s="35">
        <f t="shared" si="160"/>
        <v>256.2</v>
      </c>
      <c r="I266" s="35">
        <f t="shared" ref="I266:J268" si="161">I267</f>
        <v>256.2</v>
      </c>
      <c r="J266" s="35">
        <f t="shared" si="161"/>
        <v>256.2</v>
      </c>
    </row>
    <row r="267" spans="1:13" ht="31.5" x14ac:dyDescent="0.25">
      <c r="A267" s="386" t="s">
        <v>133</v>
      </c>
      <c r="B267" s="389" t="s">
        <v>106</v>
      </c>
      <c r="C267" s="389" t="s">
        <v>132</v>
      </c>
      <c r="D267" s="389" t="s">
        <v>361</v>
      </c>
      <c r="E267" s="210"/>
      <c r="F267" s="9">
        <f t="shared" si="160"/>
        <v>19.2</v>
      </c>
      <c r="G267" s="9">
        <f t="shared" si="160"/>
        <v>0</v>
      </c>
      <c r="H267" s="9">
        <f t="shared" si="160"/>
        <v>256.2</v>
      </c>
      <c r="I267" s="9">
        <f t="shared" si="161"/>
        <v>256.2</v>
      </c>
      <c r="J267" s="9">
        <f t="shared" si="161"/>
        <v>256.2</v>
      </c>
    </row>
    <row r="268" spans="1:13" s="241" customFormat="1" ht="15.75" x14ac:dyDescent="0.25">
      <c r="A268" s="20" t="s">
        <v>95</v>
      </c>
      <c r="B268" s="389" t="s">
        <v>106</v>
      </c>
      <c r="C268" s="389" t="s">
        <v>132</v>
      </c>
      <c r="D268" s="389" t="s">
        <v>361</v>
      </c>
      <c r="E268" s="210" t="s">
        <v>101</v>
      </c>
      <c r="F268" s="9">
        <f t="shared" si="160"/>
        <v>19.2</v>
      </c>
      <c r="G268" s="9">
        <f t="shared" si="160"/>
        <v>0</v>
      </c>
      <c r="H268" s="9">
        <f t="shared" si="160"/>
        <v>256.2</v>
      </c>
      <c r="I268" s="9">
        <f t="shared" si="161"/>
        <v>256.2</v>
      </c>
      <c r="J268" s="9">
        <f t="shared" si="161"/>
        <v>256.2</v>
      </c>
      <c r="K268" s="242"/>
      <c r="L268" s="242"/>
      <c r="M268" s="242"/>
    </row>
    <row r="269" spans="1:13" s="241" customFormat="1" ht="47.25" x14ac:dyDescent="0.25">
      <c r="A269" s="20" t="s">
        <v>113</v>
      </c>
      <c r="B269" s="389" t="s">
        <v>106</v>
      </c>
      <c r="C269" s="389" t="s">
        <v>132</v>
      </c>
      <c r="D269" s="389" t="s">
        <v>361</v>
      </c>
      <c r="E269" s="210" t="s">
        <v>108</v>
      </c>
      <c r="F269" s="9">
        <f>'Ведом23-25'!G226</f>
        <v>19.2</v>
      </c>
      <c r="G269" s="9">
        <f>'Ведом23-25'!H226</f>
        <v>0</v>
      </c>
      <c r="H269" s="9">
        <f>'Ведом23-25'!I226</f>
        <v>256.2</v>
      </c>
      <c r="I269" s="9">
        <f>'Ведом23-25'!J226</f>
        <v>256.2</v>
      </c>
      <c r="J269" s="9">
        <f>'Ведом23-25'!K226</f>
        <v>256.2</v>
      </c>
      <c r="K269" s="242"/>
      <c r="L269" s="242"/>
      <c r="M269" s="242"/>
    </row>
    <row r="270" spans="1:13" s="241" customFormat="1" ht="47.25" x14ac:dyDescent="0.25">
      <c r="A270" s="338" t="s">
        <v>449</v>
      </c>
      <c r="B270" s="208" t="s">
        <v>106</v>
      </c>
      <c r="C270" s="208" t="s">
        <v>132</v>
      </c>
      <c r="D270" s="107" t="s">
        <v>350</v>
      </c>
      <c r="E270" s="213"/>
      <c r="F270" s="35">
        <f t="shared" ref="F270:H272" si="162">F271</f>
        <v>0</v>
      </c>
      <c r="G270" s="35">
        <f t="shared" si="162"/>
        <v>0</v>
      </c>
      <c r="H270" s="35">
        <f t="shared" si="162"/>
        <v>0</v>
      </c>
      <c r="I270" s="35">
        <f t="shared" ref="I270:J272" si="163">I271</f>
        <v>0</v>
      </c>
      <c r="J270" s="35">
        <f t="shared" si="163"/>
        <v>0</v>
      </c>
      <c r="K270" s="242"/>
      <c r="L270" s="242"/>
      <c r="M270" s="242"/>
    </row>
    <row r="271" spans="1:13" s="241" customFormat="1" ht="15.75" x14ac:dyDescent="0.25">
      <c r="A271" s="386" t="s">
        <v>349</v>
      </c>
      <c r="B271" s="389" t="s">
        <v>106</v>
      </c>
      <c r="C271" s="389" t="s">
        <v>132</v>
      </c>
      <c r="D271" s="4" t="s">
        <v>362</v>
      </c>
      <c r="E271" s="210"/>
      <c r="F271" s="9">
        <f t="shared" si="162"/>
        <v>0</v>
      </c>
      <c r="G271" s="9">
        <f t="shared" si="162"/>
        <v>0</v>
      </c>
      <c r="H271" s="9">
        <f t="shared" si="162"/>
        <v>0</v>
      </c>
      <c r="I271" s="9">
        <f t="shared" si="163"/>
        <v>0</v>
      </c>
      <c r="J271" s="9">
        <f t="shared" si="163"/>
        <v>0</v>
      </c>
      <c r="K271" s="242"/>
      <c r="L271" s="242"/>
      <c r="M271" s="242"/>
    </row>
    <row r="272" spans="1:13" s="241" customFormat="1" ht="15.75" x14ac:dyDescent="0.25">
      <c r="A272" s="20" t="s">
        <v>95</v>
      </c>
      <c r="B272" s="389" t="s">
        <v>106</v>
      </c>
      <c r="C272" s="389" t="s">
        <v>132</v>
      </c>
      <c r="D272" s="4" t="s">
        <v>362</v>
      </c>
      <c r="E272" s="210" t="s">
        <v>101</v>
      </c>
      <c r="F272" s="9">
        <f t="shared" si="162"/>
        <v>0</v>
      </c>
      <c r="G272" s="9">
        <f t="shared" si="162"/>
        <v>0</v>
      </c>
      <c r="H272" s="9">
        <f t="shared" si="162"/>
        <v>0</v>
      </c>
      <c r="I272" s="9">
        <f t="shared" si="163"/>
        <v>0</v>
      </c>
      <c r="J272" s="9">
        <f t="shared" si="163"/>
        <v>0</v>
      </c>
      <c r="K272" s="242"/>
      <c r="L272" s="242"/>
      <c r="M272" s="242"/>
    </row>
    <row r="273" spans="1:13" ht="47.25" x14ac:dyDescent="0.25">
      <c r="A273" s="20" t="s">
        <v>113</v>
      </c>
      <c r="B273" s="389" t="s">
        <v>106</v>
      </c>
      <c r="C273" s="389" t="s">
        <v>132</v>
      </c>
      <c r="D273" s="4" t="s">
        <v>362</v>
      </c>
      <c r="E273" s="210" t="s">
        <v>108</v>
      </c>
      <c r="F273" s="204">
        <f>'Ведом23-25'!G230</f>
        <v>0</v>
      </c>
      <c r="G273" s="204">
        <f>'Ведом23-25'!H230</f>
        <v>0</v>
      </c>
      <c r="H273" s="204">
        <f>'Ведом23-25'!I230</f>
        <v>0</v>
      </c>
      <c r="I273" s="204">
        <f>'Ведом23-25'!J230</f>
        <v>0</v>
      </c>
      <c r="J273" s="204">
        <f>'Ведом23-25'!K230</f>
        <v>0</v>
      </c>
    </row>
    <row r="274" spans="1:13" ht="15.75" x14ac:dyDescent="0.25">
      <c r="A274" s="207" t="s">
        <v>205</v>
      </c>
      <c r="B274" s="208" t="s">
        <v>106</v>
      </c>
      <c r="C274" s="208" t="s">
        <v>162</v>
      </c>
      <c r="D274" s="208"/>
      <c r="E274" s="208"/>
      <c r="F274" s="203">
        <f t="shared" ref="F274:H278" si="164">F275</f>
        <v>3258</v>
      </c>
      <c r="G274" s="203">
        <f t="shared" si="164"/>
        <v>3258</v>
      </c>
      <c r="H274" s="203">
        <f t="shared" si="164"/>
        <v>3258</v>
      </c>
      <c r="I274" s="203">
        <f t="shared" ref="I274:J278" si="165">I275</f>
        <v>3258</v>
      </c>
      <c r="J274" s="203">
        <f t="shared" si="165"/>
        <v>3258</v>
      </c>
    </row>
    <row r="275" spans="1:13" ht="15.75" x14ac:dyDescent="0.25">
      <c r="A275" s="207" t="s">
        <v>100</v>
      </c>
      <c r="B275" s="208" t="s">
        <v>106</v>
      </c>
      <c r="C275" s="208" t="s">
        <v>162</v>
      </c>
      <c r="D275" s="208" t="s">
        <v>343</v>
      </c>
      <c r="E275" s="208"/>
      <c r="F275" s="168">
        <f t="shared" si="164"/>
        <v>3258</v>
      </c>
      <c r="G275" s="168">
        <f t="shared" si="164"/>
        <v>3258</v>
      </c>
      <c r="H275" s="168">
        <f t="shared" si="164"/>
        <v>3258</v>
      </c>
      <c r="I275" s="168">
        <f t="shared" si="165"/>
        <v>3258</v>
      </c>
      <c r="J275" s="168">
        <f t="shared" si="165"/>
        <v>3258</v>
      </c>
    </row>
    <row r="276" spans="1:13" ht="31.5" x14ac:dyDescent="0.25">
      <c r="A276" s="207" t="s">
        <v>344</v>
      </c>
      <c r="B276" s="208" t="s">
        <v>106</v>
      </c>
      <c r="C276" s="208" t="s">
        <v>162</v>
      </c>
      <c r="D276" s="208" t="s">
        <v>342</v>
      </c>
      <c r="E276" s="208"/>
      <c r="F276" s="168">
        <f t="shared" si="164"/>
        <v>3258</v>
      </c>
      <c r="G276" s="168">
        <f t="shared" si="164"/>
        <v>3258</v>
      </c>
      <c r="H276" s="168">
        <f t="shared" si="164"/>
        <v>3258</v>
      </c>
      <c r="I276" s="168">
        <f t="shared" si="165"/>
        <v>3258</v>
      </c>
      <c r="J276" s="168">
        <f t="shared" si="165"/>
        <v>3258</v>
      </c>
    </row>
    <row r="277" spans="1:13" ht="15.75" x14ac:dyDescent="0.25">
      <c r="A277" s="386" t="s">
        <v>206</v>
      </c>
      <c r="B277" s="389" t="s">
        <v>106</v>
      </c>
      <c r="C277" s="389" t="s">
        <v>162</v>
      </c>
      <c r="D277" s="389" t="s">
        <v>402</v>
      </c>
      <c r="E277" s="389"/>
      <c r="F277" s="204">
        <f t="shared" si="164"/>
        <v>3258</v>
      </c>
      <c r="G277" s="204">
        <f t="shared" si="164"/>
        <v>3258</v>
      </c>
      <c r="H277" s="204">
        <f t="shared" si="164"/>
        <v>3258</v>
      </c>
      <c r="I277" s="204">
        <f t="shared" si="165"/>
        <v>3258</v>
      </c>
      <c r="J277" s="204">
        <f t="shared" si="165"/>
        <v>3258</v>
      </c>
    </row>
    <row r="278" spans="1:13" s="112" customFormat="1" ht="31.5" x14ac:dyDescent="0.25">
      <c r="A278" s="386" t="s">
        <v>91</v>
      </c>
      <c r="B278" s="389" t="s">
        <v>106</v>
      </c>
      <c r="C278" s="389" t="s">
        <v>162</v>
      </c>
      <c r="D278" s="389" t="s">
        <v>402</v>
      </c>
      <c r="E278" s="389" t="s">
        <v>92</v>
      </c>
      <c r="F278" s="204">
        <f t="shared" si="164"/>
        <v>3258</v>
      </c>
      <c r="G278" s="204">
        <f t="shared" si="164"/>
        <v>3258</v>
      </c>
      <c r="H278" s="204">
        <f t="shared" si="164"/>
        <v>3258</v>
      </c>
      <c r="I278" s="204">
        <f t="shared" si="165"/>
        <v>3258</v>
      </c>
      <c r="J278" s="204">
        <f t="shared" si="165"/>
        <v>3258</v>
      </c>
      <c r="K278" s="242"/>
      <c r="L278" s="242"/>
      <c r="M278" s="242"/>
    </row>
    <row r="279" spans="1:13" s="112" customFormat="1" ht="31.5" x14ac:dyDescent="0.25">
      <c r="A279" s="386" t="s">
        <v>93</v>
      </c>
      <c r="B279" s="389" t="s">
        <v>106</v>
      </c>
      <c r="C279" s="389" t="s">
        <v>162</v>
      </c>
      <c r="D279" s="389" t="s">
        <v>402</v>
      </c>
      <c r="E279" s="389" t="s">
        <v>94</v>
      </c>
      <c r="F279" s="204">
        <f>'Ведом23-25'!G997</f>
        <v>3258</v>
      </c>
      <c r="G279" s="204">
        <f>'Ведом23-25'!H997</f>
        <v>3258</v>
      </c>
      <c r="H279" s="204">
        <f>'Ведом23-25'!I997</f>
        <v>3258</v>
      </c>
      <c r="I279" s="204">
        <f>'Ведом23-25'!J997</f>
        <v>3258</v>
      </c>
      <c r="J279" s="204">
        <f>'Ведом23-25'!K997</f>
        <v>3258</v>
      </c>
      <c r="K279" s="242"/>
      <c r="L279" s="242"/>
      <c r="M279" s="242"/>
    </row>
    <row r="280" spans="1:13" s="112" customFormat="1" ht="15.75" x14ac:dyDescent="0.25">
      <c r="A280" s="207" t="s">
        <v>207</v>
      </c>
      <c r="B280" s="208" t="s">
        <v>106</v>
      </c>
      <c r="C280" s="208" t="s">
        <v>125</v>
      </c>
      <c r="D280" s="389"/>
      <c r="E280" s="208"/>
      <c r="F280" s="203">
        <f>F281</f>
        <v>4773.6000000000004</v>
      </c>
      <c r="G280" s="203">
        <f>G281</f>
        <v>4773.6000000000004</v>
      </c>
      <c r="H280" s="203">
        <f>H281</f>
        <v>2533</v>
      </c>
      <c r="I280" s="203">
        <f t="shared" ref="I280:J280" si="166">I281</f>
        <v>2681</v>
      </c>
      <c r="J280" s="203">
        <f t="shared" si="166"/>
        <v>2793</v>
      </c>
      <c r="K280" s="242"/>
      <c r="L280" s="242"/>
      <c r="M280" s="242"/>
    </row>
    <row r="281" spans="1:13" s="112" customFormat="1" ht="47.25" x14ac:dyDescent="0.25">
      <c r="A281" s="23" t="s">
        <v>942</v>
      </c>
      <c r="B281" s="208" t="s">
        <v>106</v>
      </c>
      <c r="C281" s="208" t="s">
        <v>125</v>
      </c>
      <c r="D281" s="208" t="s">
        <v>208</v>
      </c>
      <c r="E281" s="208"/>
      <c r="F281" s="203">
        <f>F282+F286</f>
        <v>4773.6000000000004</v>
      </c>
      <c r="G281" s="203">
        <f>G282+G286</f>
        <v>4773.6000000000004</v>
      </c>
      <c r="H281" s="203">
        <f>H282+H286</f>
        <v>2533</v>
      </c>
      <c r="I281" s="203">
        <f t="shared" ref="I281:J281" si="167">I282+I286</f>
        <v>2681</v>
      </c>
      <c r="J281" s="203">
        <f t="shared" si="167"/>
        <v>2793</v>
      </c>
      <c r="K281" s="242"/>
      <c r="L281" s="242"/>
      <c r="M281" s="242"/>
    </row>
    <row r="282" spans="1:13" s="112" customFormat="1" ht="31.5" x14ac:dyDescent="0.25">
      <c r="A282" s="23" t="s">
        <v>442</v>
      </c>
      <c r="B282" s="208" t="s">
        <v>106</v>
      </c>
      <c r="C282" s="208" t="s">
        <v>125</v>
      </c>
      <c r="D282" s="6" t="s">
        <v>403</v>
      </c>
      <c r="E282" s="208"/>
      <c r="F282" s="203">
        <f t="shared" ref="F282:H284" si="168">F283</f>
        <v>902</v>
      </c>
      <c r="G282" s="203">
        <f t="shared" si="168"/>
        <v>902</v>
      </c>
      <c r="H282" s="203">
        <f t="shared" si="168"/>
        <v>0</v>
      </c>
      <c r="I282" s="203">
        <f t="shared" ref="I282:J284" si="169">I283</f>
        <v>0</v>
      </c>
      <c r="J282" s="203">
        <f t="shared" si="169"/>
        <v>0</v>
      </c>
      <c r="K282" s="242"/>
      <c r="L282" s="242"/>
      <c r="M282" s="242"/>
    </row>
    <row r="283" spans="1:13" s="112" customFormat="1" ht="15.75" x14ac:dyDescent="0.25">
      <c r="A283" s="20" t="s">
        <v>444</v>
      </c>
      <c r="B283" s="389" t="s">
        <v>106</v>
      </c>
      <c r="C283" s="389" t="s">
        <v>125</v>
      </c>
      <c r="D283" s="388" t="s">
        <v>443</v>
      </c>
      <c r="E283" s="389"/>
      <c r="F283" s="204">
        <f t="shared" si="168"/>
        <v>902</v>
      </c>
      <c r="G283" s="204">
        <f t="shared" si="168"/>
        <v>902</v>
      </c>
      <c r="H283" s="204">
        <f t="shared" si="168"/>
        <v>0</v>
      </c>
      <c r="I283" s="204">
        <f t="shared" si="169"/>
        <v>0</v>
      </c>
      <c r="J283" s="204">
        <f t="shared" si="169"/>
        <v>0</v>
      </c>
      <c r="K283" s="242"/>
      <c r="L283" s="242"/>
      <c r="M283" s="242"/>
    </row>
    <row r="284" spans="1:13" s="112" customFormat="1" ht="31.5" x14ac:dyDescent="0.25">
      <c r="A284" s="386" t="s">
        <v>91</v>
      </c>
      <c r="B284" s="389" t="s">
        <v>106</v>
      </c>
      <c r="C284" s="389" t="s">
        <v>125</v>
      </c>
      <c r="D284" s="388" t="s">
        <v>443</v>
      </c>
      <c r="E284" s="389" t="s">
        <v>92</v>
      </c>
      <c r="F284" s="204">
        <f t="shared" si="168"/>
        <v>902</v>
      </c>
      <c r="G284" s="204">
        <f t="shared" si="168"/>
        <v>902</v>
      </c>
      <c r="H284" s="204">
        <f t="shared" si="168"/>
        <v>0</v>
      </c>
      <c r="I284" s="204">
        <f t="shared" si="169"/>
        <v>0</v>
      </c>
      <c r="J284" s="204">
        <f t="shared" si="169"/>
        <v>0</v>
      </c>
      <c r="K284" s="242"/>
      <c r="L284" s="242"/>
      <c r="M284" s="242"/>
    </row>
    <row r="285" spans="1:13" ht="31.5" x14ac:dyDescent="0.25">
      <c r="A285" s="386" t="s">
        <v>93</v>
      </c>
      <c r="B285" s="389" t="s">
        <v>106</v>
      </c>
      <c r="C285" s="389" t="s">
        <v>125</v>
      </c>
      <c r="D285" s="388" t="s">
        <v>443</v>
      </c>
      <c r="E285" s="389" t="s">
        <v>94</v>
      </c>
      <c r="F285" s="204">
        <f>'Ведом23-25'!G1003</f>
        <v>902</v>
      </c>
      <c r="G285" s="204">
        <f>'Ведом23-25'!H1003</f>
        <v>902</v>
      </c>
      <c r="H285" s="204">
        <f>'Ведом23-25'!I1003</f>
        <v>0</v>
      </c>
      <c r="I285" s="204">
        <f>'Ведом23-25'!J1003</f>
        <v>0</v>
      </c>
      <c r="J285" s="204">
        <f>'Ведом23-25'!K1003</f>
        <v>0</v>
      </c>
    </row>
    <row r="286" spans="1:13" ht="31.5" x14ac:dyDescent="0.25">
      <c r="A286" s="23" t="s">
        <v>495</v>
      </c>
      <c r="B286" s="208" t="s">
        <v>106</v>
      </c>
      <c r="C286" s="208" t="s">
        <v>125</v>
      </c>
      <c r="D286" s="208" t="s">
        <v>404</v>
      </c>
      <c r="E286" s="208"/>
      <c r="F286" s="203">
        <f>F287+F294</f>
        <v>3871.6000000000004</v>
      </c>
      <c r="G286" s="203">
        <f>G287+G294</f>
        <v>3871.6000000000004</v>
      </c>
      <c r="H286" s="203">
        <f>H287+H294</f>
        <v>2533</v>
      </c>
      <c r="I286" s="203">
        <f t="shared" ref="I286:J286" si="170">I287+I294</f>
        <v>2681</v>
      </c>
      <c r="J286" s="203">
        <f t="shared" si="170"/>
        <v>2793</v>
      </c>
      <c r="K286" s="65"/>
      <c r="L286" s="65"/>
    </row>
    <row r="287" spans="1:13" ht="15.75" x14ac:dyDescent="0.25">
      <c r="A287" s="20" t="s">
        <v>209</v>
      </c>
      <c r="B287" s="389" t="s">
        <v>106</v>
      </c>
      <c r="C287" s="389" t="s">
        <v>125</v>
      </c>
      <c r="D287" s="388" t="s">
        <v>445</v>
      </c>
      <c r="E287" s="389"/>
      <c r="F287" s="204">
        <f>F288+F290+F292</f>
        <v>3871.6000000000004</v>
      </c>
      <c r="G287" s="204">
        <f>G288+G290+G292</f>
        <v>3871.6000000000004</v>
      </c>
      <c r="H287" s="204">
        <f>H288+H290+H292</f>
        <v>2533</v>
      </c>
      <c r="I287" s="204">
        <f t="shared" ref="I287:J287" si="171">I288+I290+I292</f>
        <v>2681</v>
      </c>
      <c r="J287" s="204">
        <f t="shared" si="171"/>
        <v>2793</v>
      </c>
    </row>
    <row r="288" spans="1:13" s="241" customFormat="1" ht="78.75" x14ac:dyDescent="0.25">
      <c r="A288" s="386" t="s">
        <v>87</v>
      </c>
      <c r="B288" s="389" t="s">
        <v>106</v>
      </c>
      <c r="C288" s="389" t="s">
        <v>125</v>
      </c>
      <c r="D288" s="388" t="s">
        <v>445</v>
      </c>
      <c r="E288" s="389" t="s">
        <v>88</v>
      </c>
      <c r="F288" s="204">
        <f>F289</f>
        <v>2675.9</v>
      </c>
      <c r="G288" s="204">
        <f>G289</f>
        <v>2675.9</v>
      </c>
      <c r="H288" s="204">
        <f>H289</f>
        <v>0</v>
      </c>
      <c r="I288" s="204">
        <f t="shared" ref="I288:J288" si="172">I289</f>
        <v>0</v>
      </c>
      <c r="J288" s="204">
        <f t="shared" si="172"/>
        <v>0</v>
      </c>
      <c r="K288" s="242"/>
      <c r="L288" s="242"/>
      <c r="M288" s="242"/>
    </row>
    <row r="289" spans="1:13" s="241" customFormat="1" ht="31.5" x14ac:dyDescent="0.25">
      <c r="A289" s="386" t="s">
        <v>171</v>
      </c>
      <c r="B289" s="389" t="s">
        <v>106</v>
      </c>
      <c r="C289" s="389" t="s">
        <v>125</v>
      </c>
      <c r="D289" s="388" t="s">
        <v>445</v>
      </c>
      <c r="E289" s="389" t="s">
        <v>120</v>
      </c>
      <c r="F289" s="204">
        <f>'Ведом23-25'!G1007</f>
        <v>2675.9</v>
      </c>
      <c r="G289" s="204">
        <f>'Ведом23-25'!H1007</f>
        <v>2675.9</v>
      </c>
      <c r="H289" s="204">
        <f>'Ведом23-25'!I1007</f>
        <v>0</v>
      </c>
      <c r="I289" s="204">
        <f>'Ведом23-25'!J1007</f>
        <v>0</v>
      </c>
      <c r="J289" s="204">
        <f>'Ведом23-25'!K1007</f>
        <v>0</v>
      </c>
      <c r="K289" s="242"/>
      <c r="L289" s="242"/>
      <c r="M289" s="242"/>
    </row>
    <row r="290" spans="1:13" s="241" customFormat="1" ht="31.5" x14ac:dyDescent="0.25">
      <c r="A290" s="386" t="s">
        <v>91</v>
      </c>
      <c r="B290" s="389" t="s">
        <v>106</v>
      </c>
      <c r="C290" s="389" t="s">
        <v>125</v>
      </c>
      <c r="D290" s="388" t="s">
        <v>445</v>
      </c>
      <c r="E290" s="389" t="s">
        <v>92</v>
      </c>
      <c r="F290" s="204">
        <f>F291</f>
        <v>1195.7</v>
      </c>
      <c r="G290" s="204">
        <f>G291</f>
        <v>1195.7</v>
      </c>
      <c r="H290" s="204">
        <f>H291</f>
        <v>2533</v>
      </c>
      <c r="I290" s="204">
        <f t="shared" ref="I290:J290" si="173">I291</f>
        <v>2681</v>
      </c>
      <c r="J290" s="204">
        <f t="shared" si="173"/>
        <v>2793</v>
      </c>
      <c r="K290" s="242"/>
      <c r="L290" s="242"/>
      <c r="M290" s="242"/>
    </row>
    <row r="291" spans="1:13" s="241" customFormat="1" ht="31.5" x14ac:dyDescent="0.25">
      <c r="A291" s="386" t="s">
        <v>93</v>
      </c>
      <c r="B291" s="389" t="s">
        <v>106</v>
      </c>
      <c r="C291" s="389" t="s">
        <v>125</v>
      </c>
      <c r="D291" s="388" t="s">
        <v>445</v>
      </c>
      <c r="E291" s="389" t="s">
        <v>94</v>
      </c>
      <c r="F291" s="204">
        <f>'Ведом23-25'!G1009</f>
        <v>1195.7</v>
      </c>
      <c r="G291" s="204">
        <f>'Ведом23-25'!H1009</f>
        <v>1195.7</v>
      </c>
      <c r="H291" s="204">
        <f>'Ведом23-25'!I1009</f>
        <v>2533</v>
      </c>
      <c r="I291" s="204">
        <f>'Ведом23-25'!J1009</f>
        <v>2681</v>
      </c>
      <c r="J291" s="204">
        <f>'Ведом23-25'!K1009</f>
        <v>2793</v>
      </c>
      <c r="K291" s="242"/>
      <c r="L291" s="242"/>
      <c r="M291" s="242"/>
    </row>
    <row r="292" spans="1:13" s="241" customFormat="1" ht="15.75" x14ac:dyDescent="0.25">
      <c r="A292" s="386" t="s">
        <v>95</v>
      </c>
      <c r="B292" s="389" t="s">
        <v>106</v>
      </c>
      <c r="C292" s="389" t="s">
        <v>125</v>
      </c>
      <c r="D292" s="388" t="s">
        <v>445</v>
      </c>
      <c r="E292" s="389" t="s">
        <v>101</v>
      </c>
      <c r="F292" s="204">
        <f>F293</f>
        <v>0</v>
      </c>
      <c r="G292" s="204">
        <f>G293</f>
        <v>0</v>
      </c>
      <c r="H292" s="204">
        <f>H293</f>
        <v>0</v>
      </c>
      <c r="I292" s="204">
        <f t="shared" ref="I292:J292" si="174">I293</f>
        <v>0</v>
      </c>
      <c r="J292" s="204">
        <f t="shared" si="174"/>
        <v>0</v>
      </c>
      <c r="K292" s="242"/>
      <c r="L292" s="242"/>
      <c r="M292" s="242"/>
    </row>
    <row r="293" spans="1:13" s="241" customFormat="1" ht="15.75" x14ac:dyDescent="0.25">
      <c r="A293" s="386" t="s">
        <v>227</v>
      </c>
      <c r="B293" s="389" t="s">
        <v>106</v>
      </c>
      <c r="C293" s="389" t="s">
        <v>125</v>
      </c>
      <c r="D293" s="388" t="s">
        <v>445</v>
      </c>
      <c r="E293" s="389" t="s">
        <v>97</v>
      </c>
      <c r="F293" s="204">
        <f>'Ведом23-25'!G1011</f>
        <v>0</v>
      </c>
      <c r="G293" s="204">
        <f>'Ведом23-25'!H1011</f>
        <v>0</v>
      </c>
      <c r="H293" s="204">
        <f>'Ведом23-25'!I1011</f>
        <v>0</v>
      </c>
      <c r="I293" s="204">
        <f>'Ведом23-25'!J1011</f>
        <v>0</v>
      </c>
      <c r="J293" s="204">
        <f>'Ведом23-25'!K1011</f>
        <v>0</v>
      </c>
      <c r="K293" s="242"/>
      <c r="L293" s="242"/>
      <c r="M293" s="242"/>
    </row>
    <row r="294" spans="1:13" s="241" customFormat="1" ht="15.75" x14ac:dyDescent="0.25">
      <c r="A294" s="90" t="s">
        <v>928</v>
      </c>
      <c r="B294" s="389" t="s">
        <v>106</v>
      </c>
      <c r="C294" s="389" t="s">
        <v>125</v>
      </c>
      <c r="D294" s="388" t="s">
        <v>929</v>
      </c>
      <c r="E294" s="389"/>
      <c r="F294" s="204">
        <f t="shared" ref="F294:H295" si="175">F295</f>
        <v>0</v>
      </c>
      <c r="G294" s="204">
        <f t="shared" si="175"/>
        <v>0</v>
      </c>
      <c r="H294" s="204">
        <f t="shared" si="175"/>
        <v>0</v>
      </c>
      <c r="I294" s="204">
        <f t="shared" ref="I294:J295" si="176">I295</f>
        <v>0</v>
      </c>
      <c r="J294" s="204">
        <f t="shared" si="176"/>
        <v>0</v>
      </c>
      <c r="K294" s="242"/>
      <c r="L294" s="242"/>
      <c r="M294" s="242"/>
    </row>
    <row r="295" spans="1:13" s="241" customFormat="1" ht="31.5" x14ac:dyDescent="0.25">
      <c r="A295" s="386" t="s">
        <v>91</v>
      </c>
      <c r="B295" s="389" t="s">
        <v>106</v>
      </c>
      <c r="C295" s="389" t="s">
        <v>125</v>
      </c>
      <c r="D295" s="388" t="s">
        <v>929</v>
      </c>
      <c r="E295" s="389" t="s">
        <v>92</v>
      </c>
      <c r="F295" s="204">
        <f t="shared" si="175"/>
        <v>0</v>
      </c>
      <c r="G295" s="204">
        <f t="shared" si="175"/>
        <v>0</v>
      </c>
      <c r="H295" s="204">
        <f t="shared" si="175"/>
        <v>0</v>
      </c>
      <c r="I295" s="204">
        <f t="shared" si="176"/>
        <v>0</v>
      </c>
      <c r="J295" s="204">
        <f t="shared" si="176"/>
        <v>0</v>
      </c>
      <c r="K295" s="242"/>
      <c r="L295" s="242"/>
      <c r="M295" s="242"/>
    </row>
    <row r="296" spans="1:13" s="241" customFormat="1" ht="31.5" x14ac:dyDescent="0.25">
      <c r="A296" s="386" t="s">
        <v>93</v>
      </c>
      <c r="B296" s="389" t="s">
        <v>106</v>
      </c>
      <c r="C296" s="389" t="s">
        <v>125</v>
      </c>
      <c r="D296" s="388" t="s">
        <v>929</v>
      </c>
      <c r="E296" s="389" t="s">
        <v>94</v>
      </c>
      <c r="F296" s="204">
        <f>'Ведом23-25'!G1014</f>
        <v>0</v>
      </c>
      <c r="G296" s="204">
        <f>'Ведом23-25'!H1014</f>
        <v>0</v>
      </c>
      <c r="H296" s="204">
        <f>'Ведом23-25'!I1014</f>
        <v>0</v>
      </c>
      <c r="I296" s="204">
        <f>'Ведом23-25'!J1014</f>
        <v>0</v>
      </c>
      <c r="J296" s="204">
        <f>'Ведом23-25'!K1014</f>
        <v>0</v>
      </c>
      <c r="K296" s="242"/>
      <c r="L296" s="242"/>
      <c r="M296" s="242"/>
    </row>
    <row r="297" spans="1:13" s="241" customFormat="1" ht="26.25" customHeight="1" x14ac:dyDescent="0.25">
      <c r="A297" s="207" t="s">
        <v>134</v>
      </c>
      <c r="B297" s="208" t="s">
        <v>106</v>
      </c>
      <c r="C297" s="208" t="s">
        <v>135</v>
      </c>
      <c r="D297" s="389"/>
      <c r="E297" s="210"/>
      <c r="F297" s="203">
        <f>F305+F323+F298</f>
        <v>885.8</v>
      </c>
      <c r="G297" s="203">
        <f>G305+G323+G298</f>
        <v>685.8</v>
      </c>
      <c r="H297" s="203">
        <f>H305+H323+H298</f>
        <v>709.23239999999998</v>
      </c>
      <c r="I297" s="203">
        <f>I305+I323+I298</f>
        <v>723.02639999999997</v>
      </c>
      <c r="J297" s="203">
        <f>J305+J323+J298</f>
        <v>737.3528</v>
      </c>
      <c r="K297" s="384"/>
      <c r="L297" s="384"/>
      <c r="M297" s="384"/>
    </row>
    <row r="298" spans="1:13" s="241" customFormat="1" ht="31.5" customHeight="1" x14ac:dyDescent="0.25">
      <c r="A298" s="207" t="s">
        <v>376</v>
      </c>
      <c r="B298" s="208" t="s">
        <v>106</v>
      </c>
      <c r="C298" s="208" t="s">
        <v>135</v>
      </c>
      <c r="D298" s="208" t="s">
        <v>335</v>
      </c>
      <c r="E298" s="208"/>
      <c r="F298" s="203">
        <f t="shared" ref="F298:H299" si="177">F299</f>
        <v>315.8</v>
      </c>
      <c r="G298" s="203">
        <f t="shared" si="177"/>
        <v>315.8</v>
      </c>
      <c r="H298" s="203">
        <f t="shared" si="177"/>
        <v>344.17239999999998</v>
      </c>
      <c r="I298" s="203">
        <f t="shared" ref="I298:J299" si="178">I299</f>
        <v>357.96640000000002</v>
      </c>
      <c r="J298" s="203">
        <f t="shared" si="178"/>
        <v>372.2928</v>
      </c>
      <c r="K298" s="384"/>
      <c r="L298" s="384"/>
      <c r="M298" s="384"/>
    </row>
    <row r="299" spans="1:13" s="241" customFormat="1" ht="36" customHeight="1" x14ac:dyDescent="0.25">
      <c r="A299" s="207" t="s">
        <v>352</v>
      </c>
      <c r="B299" s="208" t="s">
        <v>106</v>
      </c>
      <c r="C299" s="208" t="s">
        <v>135</v>
      </c>
      <c r="D299" s="208" t="s">
        <v>340</v>
      </c>
      <c r="E299" s="208"/>
      <c r="F299" s="203">
        <f t="shared" si="177"/>
        <v>315.8</v>
      </c>
      <c r="G299" s="203">
        <f t="shared" si="177"/>
        <v>315.8</v>
      </c>
      <c r="H299" s="203">
        <f t="shared" si="177"/>
        <v>344.17239999999998</v>
      </c>
      <c r="I299" s="203">
        <f t="shared" si="178"/>
        <v>357.96640000000002</v>
      </c>
      <c r="J299" s="203">
        <f t="shared" si="178"/>
        <v>372.2928</v>
      </c>
      <c r="K299" s="384"/>
      <c r="L299" s="384"/>
      <c r="M299" s="384"/>
    </row>
    <row r="300" spans="1:13" s="241" customFormat="1" ht="135.75" customHeight="1" x14ac:dyDescent="0.25">
      <c r="A300" s="21" t="s">
        <v>914</v>
      </c>
      <c r="B300" s="389" t="s">
        <v>106</v>
      </c>
      <c r="C300" s="389" t="s">
        <v>135</v>
      </c>
      <c r="D300" s="389" t="s">
        <v>381</v>
      </c>
      <c r="E300" s="389"/>
      <c r="F300" s="204">
        <f>F301+F303</f>
        <v>315.8</v>
      </c>
      <c r="G300" s="204">
        <f>G301+G303</f>
        <v>315.8</v>
      </c>
      <c r="H300" s="204">
        <f>H301+H303</f>
        <v>344.17239999999998</v>
      </c>
      <c r="I300" s="204">
        <f t="shared" ref="I300:J300" si="179">I301+I303</f>
        <v>357.96640000000002</v>
      </c>
      <c r="J300" s="204">
        <f t="shared" si="179"/>
        <v>372.2928</v>
      </c>
      <c r="K300" s="384"/>
      <c r="L300" s="384"/>
      <c r="M300" s="384"/>
    </row>
    <row r="301" spans="1:13" s="241" customFormat="1" ht="26.25" customHeight="1" x14ac:dyDescent="0.25">
      <c r="A301" s="386" t="s">
        <v>87</v>
      </c>
      <c r="B301" s="389" t="s">
        <v>106</v>
      </c>
      <c r="C301" s="389" t="s">
        <v>135</v>
      </c>
      <c r="D301" s="389" t="s">
        <v>381</v>
      </c>
      <c r="E301" s="389" t="s">
        <v>88</v>
      </c>
      <c r="F301" s="204">
        <f>F302</f>
        <v>287.10000000000002</v>
      </c>
      <c r="G301" s="204">
        <f>G302</f>
        <v>287.10000000000002</v>
      </c>
      <c r="H301" s="204">
        <f>H302</f>
        <v>344.17239999999998</v>
      </c>
      <c r="I301" s="204">
        <f t="shared" ref="I301:J301" si="180">I302</f>
        <v>357.96640000000002</v>
      </c>
      <c r="J301" s="204">
        <f t="shared" si="180"/>
        <v>372.2928</v>
      </c>
      <c r="K301" s="384"/>
      <c r="L301" s="384"/>
      <c r="M301" s="384"/>
    </row>
    <row r="302" spans="1:13" s="241" customFormat="1" ht="31.5" customHeight="1" x14ac:dyDescent="0.25">
      <c r="A302" s="386" t="s">
        <v>89</v>
      </c>
      <c r="B302" s="389" t="s">
        <v>106</v>
      </c>
      <c r="C302" s="389" t="s">
        <v>135</v>
      </c>
      <c r="D302" s="389" t="s">
        <v>381</v>
      </c>
      <c r="E302" s="389" t="s">
        <v>90</v>
      </c>
      <c r="F302" s="204">
        <f>'Ведом23-25'!G236</f>
        <v>287.10000000000002</v>
      </c>
      <c r="G302" s="204">
        <f>'Ведом23-25'!H236</f>
        <v>287.10000000000002</v>
      </c>
      <c r="H302" s="204">
        <f>'Ведом23-25'!I236</f>
        <v>344.17239999999998</v>
      </c>
      <c r="I302" s="204">
        <f>'Ведом23-25'!J236</f>
        <v>357.96640000000002</v>
      </c>
      <c r="J302" s="204">
        <f>'Ведом23-25'!K236</f>
        <v>372.2928</v>
      </c>
      <c r="K302" s="384"/>
      <c r="L302" s="384"/>
      <c r="M302" s="384"/>
    </row>
    <row r="303" spans="1:13" s="241" customFormat="1" ht="31.5" x14ac:dyDescent="0.25">
      <c r="A303" s="386" t="s">
        <v>91</v>
      </c>
      <c r="B303" s="389" t="s">
        <v>106</v>
      </c>
      <c r="C303" s="389" t="s">
        <v>135</v>
      </c>
      <c r="D303" s="389" t="s">
        <v>381</v>
      </c>
      <c r="E303" s="389" t="s">
        <v>92</v>
      </c>
      <c r="F303" s="204">
        <f>F304</f>
        <v>28.7</v>
      </c>
      <c r="G303" s="204">
        <f>G304</f>
        <v>28.7</v>
      </c>
      <c r="H303" s="204">
        <f>H304</f>
        <v>0</v>
      </c>
      <c r="I303" s="204">
        <f t="shared" ref="I303:J303" si="181">I304</f>
        <v>0</v>
      </c>
      <c r="J303" s="204">
        <f t="shared" si="181"/>
        <v>0</v>
      </c>
      <c r="K303" s="384"/>
      <c r="L303" s="384"/>
      <c r="M303" s="384"/>
    </row>
    <row r="304" spans="1:13" s="241" customFormat="1" ht="31.5" x14ac:dyDescent="0.25">
      <c r="A304" s="386" t="s">
        <v>93</v>
      </c>
      <c r="B304" s="389" t="s">
        <v>106</v>
      </c>
      <c r="C304" s="389" t="s">
        <v>135</v>
      </c>
      <c r="D304" s="389" t="s">
        <v>381</v>
      </c>
      <c r="E304" s="389" t="s">
        <v>94</v>
      </c>
      <c r="F304" s="204">
        <f>'Ведом23-25'!G238</f>
        <v>28.7</v>
      </c>
      <c r="G304" s="204">
        <f>'Ведом23-25'!H238</f>
        <v>28.7</v>
      </c>
      <c r="H304" s="204">
        <f>'Ведом23-25'!I238</f>
        <v>0</v>
      </c>
      <c r="I304" s="204">
        <f>'Ведом23-25'!J238</f>
        <v>0</v>
      </c>
      <c r="J304" s="204">
        <f>'Ведом23-25'!K238</f>
        <v>0</v>
      </c>
      <c r="K304" s="384"/>
      <c r="L304" s="384"/>
      <c r="M304" s="384"/>
    </row>
    <row r="305" spans="1:13" s="241" customFormat="1" ht="47.25" x14ac:dyDescent="0.25">
      <c r="A305" s="207" t="s">
        <v>943</v>
      </c>
      <c r="B305" s="208" t="s">
        <v>106</v>
      </c>
      <c r="C305" s="208" t="s">
        <v>135</v>
      </c>
      <c r="D305" s="208" t="s">
        <v>172</v>
      </c>
      <c r="E305" s="213"/>
      <c r="F305" s="203">
        <f>F306</f>
        <v>60</v>
      </c>
      <c r="G305" s="203">
        <f>G306</f>
        <v>0</v>
      </c>
      <c r="H305" s="203">
        <f>H306</f>
        <v>215.06</v>
      </c>
      <c r="I305" s="203">
        <f t="shared" ref="I305:J305" si="182">I306</f>
        <v>215.06</v>
      </c>
      <c r="J305" s="203">
        <f t="shared" si="182"/>
        <v>215.06</v>
      </c>
      <c r="K305" s="242"/>
      <c r="L305" s="242"/>
      <c r="M305" s="242"/>
    </row>
    <row r="306" spans="1:13" s="241" customFormat="1" ht="63" x14ac:dyDescent="0.25">
      <c r="A306" s="207" t="s">
        <v>182</v>
      </c>
      <c r="B306" s="208" t="s">
        <v>106</v>
      </c>
      <c r="C306" s="208" t="s">
        <v>135</v>
      </c>
      <c r="D306" s="208" t="s">
        <v>179</v>
      </c>
      <c r="E306" s="208"/>
      <c r="F306" s="203">
        <f>F307+F311+F315+F319</f>
        <v>60</v>
      </c>
      <c r="G306" s="203">
        <f>G307+G311+G315+G319</f>
        <v>0</v>
      </c>
      <c r="H306" s="203">
        <f>H307+H311+H315+H319</f>
        <v>215.06</v>
      </c>
      <c r="I306" s="203">
        <f t="shared" ref="I306:J306" si="183">I307+I311+I315+I319</f>
        <v>215.06</v>
      </c>
      <c r="J306" s="203">
        <f t="shared" si="183"/>
        <v>215.06</v>
      </c>
      <c r="K306" s="242"/>
      <c r="L306" s="242"/>
      <c r="M306" s="242"/>
    </row>
    <row r="307" spans="1:13" ht="47.25" x14ac:dyDescent="0.25">
      <c r="A307" s="117" t="s">
        <v>482</v>
      </c>
      <c r="B307" s="208" t="s">
        <v>106</v>
      </c>
      <c r="C307" s="208" t="s">
        <v>135</v>
      </c>
      <c r="D307" s="208" t="s">
        <v>369</v>
      </c>
      <c r="E307" s="208"/>
      <c r="F307" s="203">
        <f t="shared" ref="F307:H309" si="184">F308</f>
        <v>0</v>
      </c>
      <c r="G307" s="203">
        <f t="shared" si="184"/>
        <v>0</v>
      </c>
      <c r="H307" s="203">
        <f t="shared" si="184"/>
        <v>0</v>
      </c>
      <c r="I307" s="203">
        <f t="shared" ref="I307:J309" si="185">I308</f>
        <v>0</v>
      </c>
      <c r="J307" s="203">
        <f t="shared" si="185"/>
        <v>0</v>
      </c>
    </row>
    <row r="308" spans="1:13" ht="63" x14ac:dyDescent="0.25">
      <c r="A308" s="386" t="s">
        <v>519</v>
      </c>
      <c r="B308" s="389" t="s">
        <v>106</v>
      </c>
      <c r="C308" s="389" t="s">
        <v>135</v>
      </c>
      <c r="D308" s="389" t="s">
        <v>647</v>
      </c>
      <c r="E308" s="389"/>
      <c r="F308" s="204">
        <f t="shared" si="184"/>
        <v>0</v>
      </c>
      <c r="G308" s="204">
        <f t="shared" si="184"/>
        <v>0</v>
      </c>
      <c r="H308" s="204">
        <f t="shared" si="184"/>
        <v>0</v>
      </c>
      <c r="I308" s="204">
        <f t="shared" si="185"/>
        <v>0</v>
      </c>
      <c r="J308" s="204">
        <f t="shared" si="185"/>
        <v>0</v>
      </c>
    </row>
    <row r="309" spans="1:13" ht="31.5" x14ac:dyDescent="0.25">
      <c r="A309" s="386" t="s">
        <v>140</v>
      </c>
      <c r="B309" s="389" t="s">
        <v>106</v>
      </c>
      <c r="C309" s="389" t="s">
        <v>135</v>
      </c>
      <c r="D309" s="389" t="s">
        <v>647</v>
      </c>
      <c r="E309" s="389" t="s">
        <v>141</v>
      </c>
      <c r="F309" s="204">
        <f t="shared" si="184"/>
        <v>0</v>
      </c>
      <c r="G309" s="204">
        <f t="shared" si="184"/>
        <v>0</v>
      </c>
      <c r="H309" s="204">
        <f t="shared" si="184"/>
        <v>0</v>
      </c>
      <c r="I309" s="204">
        <f t="shared" si="185"/>
        <v>0</v>
      </c>
      <c r="J309" s="204">
        <f t="shared" si="185"/>
        <v>0</v>
      </c>
    </row>
    <row r="310" spans="1:13" ht="31.5" x14ac:dyDescent="0.25">
      <c r="A310" s="386" t="s">
        <v>142</v>
      </c>
      <c r="B310" s="389" t="s">
        <v>106</v>
      </c>
      <c r="C310" s="389" t="s">
        <v>135</v>
      </c>
      <c r="D310" s="389" t="s">
        <v>647</v>
      </c>
      <c r="E310" s="389" t="s">
        <v>143</v>
      </c>
      <c r="F310" s="169">
        <f>'Ведом23-25'!G322</f>
        <v>0</v>
      </c>
      <c r="G310" s="169">
        <f>'Ведом23-25'!H322</f>
        <v>0</v>
      </c>
      <c r="H310" s="169">
        <f>'Ведом23-25'!I322</f>
        <v>0</v>
      </c>
      <c r="I310" s="169">
        <f>'Ведом23-25'!J322</f>
        <v>0</v>
      </c>
      <c r="J310" s="169">
        <f>'Ведом23-25'!K322</f>
        <v>0</v>
      </c>
    </row>
    <row r="311" spans="1:13" ht="31.5" x14ac:dyDescent="0.25">
      <c r="A311" s="207" t="s">
        <v>481</v>
      </c>
      <c r="B311" s="208" t="s">
        <v>106</v>
      </c>
      <c r="C311" s="208" t="s">
        <v>135</v>
      </c>
      <c r="D311" s="208" t="s">
        <v>572</v>
      </c>
      <c r="E311" s="208"/>
      <c r="F311" s="394">
        <f t="shared" ref="F311:H313" si="186">F312</f>
        <v>60</v>
      </c>
      <c r="G311" s="394">
        <f t="shared" si="186"/>
        <v>0</v>
      </c>
      <c r="H311" s="394">
        <f t="shared" si="186"/>
        <v>215.06</v>
      </c>
      <c r="I311" s="394">
        <f t="shared" ref="I311:J313" si="187">I312</f>
        <v>215.06</v>
      </c>
      <c r="J311" s="394">
        <f t="shared" si="187"/>
        <v>215.06</v>
      </c>
    </row>
    <row r="312" spans="1:13" ht="110.25" x14ac:dyDescent="0.25">
      <c r="A312" s="386" t="s">
        <v>184</v>
      </c>
      <c r="B312" s="389" t="s">
        <v>106</v>
      </c>
      <c r="C312" s="389" t="s">
        <v>135</v>
      </c>
      <c r="D312" s="389" t="s">
        <v>573</v>
      </c>
      <c r="E312" s="389"/>
      <c r="F312" s="169">
        <f t="shared" si="186"/>
        <v>60</v>
      </c>
      <c r="G312" s="169">
        <f t="shared" si="186"/>
        <v>0</v>
      </c>
      <c r="H312" s="169">
        <f t="shared" si="186"/>
        <v>215.06</v>
      </c>
      <c r="I312" s="169">
        <f t="shared" si="187"/>
        <v>215.06</v>
      </c>
      <c r="J312" s="169">
        <f t="shared" si="187"/>
        <v>215.06</v>
      </c>
    </row>
    <row r="313" spans="1:13" ht="31.5" x14ac:dyDescent="0.25">
      <c r="A313" s="386" t="s">
        <v>152</v>
      </c>
      <c r="B313" s="389" t="s">
        <v>106</v>
      </c>
      <c r="C313" s="389" t="s">
        <v>135</v>
      </c>
      <c r="D313" s="389" t="s">
        <v>573</v>
      </c>
      <c r="E313" s="389" t="s">
        <v>153</v>
      </c>
      <c r="F313" s="169">
        <f t="shared" si="186"/>
        <v>60</v>
      </c>
      <c r="G313" s="169">
        <f t="shared" si="186"/>
        <v>0</v>
      </c>
      <c r="H313" s="169">
        <f t="shared" si="186"/>
        <v>215.06</v>
      </c>
      <c r="I313" s="169">
        <f t="shared" si="187"/>
        <v>215.06</v>
      </c>
      <c r="J313" s="169">
        <f t="shared" si="187"/>
        <v>215.06</v>
      </c>
    </row>
    <row r="314" spans="1:13" ht="63" x14ac:dyDescent="0.25">
      <c r="A314" s="386" t="s">
        <v>515</v>
      </c>
      <c r="B314" s="389" t="s">
        <v>106</v>
      </c>
      <c r="C314" s="389" t="s">
        <v>135</v>
      </c>
      <c r="D314" s="389" t="s">
        <v>573</v>
      </c>
      <c r="E314" s="389" t="s">
        <v>183</v>
      </c>
      <c r="F314" s="204">
        <f>'Ведом23-25'!G326</f>
        <v>60</v>
      </c>
      <c r="G314" s="204">
        <f>'Ведом23-25'!H326</f>
        <v>0</v>
      </c>
      <c r="H314" s="204">
        <f>'Ведом23-25'!I326</f>
        <v>215.06</v>
      </c>
      <c r="I314" s="204">
        <f>'Ведом23-25'!J326</f>
        <v>215.06</v>
      </c>
      <c r="J314" s="204">
        <f>'Ведом23-25'!K326</f>
        <v>215.06</v>
      </c>
    </row>
    <row r="315" spans="1:13" ht="31.5" x14ac:dyDescent="0.25">
      <c r="A315" s="207" t="s">
        <v>438</v>
      </c>
      <c r="B315" s="208" t="s">
        <v>106</v>
      </c>
      <c r="C315" s="208" t="s">
        <v>135</v>
      </c>
      <c r="D315" s="208" t="s">
        <v>645</v>
      </c>
      <c r="E315" s="208"/>
      <c r="F315" s="168">
        <f t="shared" ref="F315:H317" si="188">F316</f>
        <v>0</v>
      </c>
      <c r="G315" s="168">
        <f t="shared" si="188"/>
        <v>0</v>
      </c>
      <c r="H315" s="168">
        <f t="shared" si="188"/>
        <v>0</v>
      </c>
      <c r="I315" s="168">
        <f t="shared" ref="I315:J317" si="189">I316</f>
        <v>0</v>
      </c>
      <c r="J315" s="168">
        <f t="shared" si="189"/>
        <v>0</v>
      </c>
    </row>
    <row r="316" spans="1:13" ht="31.5" x14ac:dyDescent="0.25">
      <c r="A316" s="386" t="s">
        <v>185</v>
      </c>
      <c r="B316" s="389" t="s">
        <v>106</v>
      </c>
      <c r="C316" s="389" t="s">
        <v>135</v>
      </c>
      <c r="D316" s="389" t="s">
        <v>646</v>
      </c>
      <c r="E316" s="389"/>
      <c r="F316" s="166">
        <f t="shared" si="188"/>
        <v>0</v>
      </c>
      <c r="G316" s="166">
        <f t="shared" si="188"/>
        <v>0</v>
      </c>
      <c r="H316" s="166">
        <f t="shared" si="188"/>
        <v>0</v>
      </c>
      <c r="I316" s="166">
        <f t="shared" si="189"/>
        <v>0</v>
      </c>
      <c r="J316" s="166">
        <f t="shared" si="189"/>
        <v>0</v>
      </c>
    </row>
    <row r="317" spans="1:13" ht="31.5" x14ac:dyDescent="0.25">
      <c r="A317" s="386" t="s">
        <v>91</v>
      </c>
      <c r="B317" s="389" t="s">
        <v>106</v>
      </c>
      <c r="C317" s="389" t="s">
        <v>135</v>
      </c>
      <c r="D317" s="389" t="s">
        <v>646</v>
      </c>
      <c r="E317" s="389" t="s">
        <v>92</v>
      </c>
      <c r="F317" s="204">
        <f t="shared" si="188"/>
        <v>0</v>
      </c>
      <c r="G317" s="204">
        <f t="shared" si="188"/>
        <v>0</v>
      </c>
      <c r="H317" s="204">
        <f t="shared" si="188"/>
        <v>0</v>
      </c>
      <c r="I317" s="204">
        <f t="shared" si="189"/>
        <v>0</v>
      </c>
      <c r="J317" s="204">
        <f t="shared" si="189"/>
        <v>0</v>
      </c>
    </row>
    <row r="318" spans="1:13" ht="31.5" x14ac:dyDescent="0.25">
      <c r="A318" s="386" t="s">
        <v>93</v>
      </c>
      <c r="B318" s="389" t="s">
        <v>106</v>
      </c>
      <c r="C318" s="389" t="s">
        <v>135</v>
      </c>
      <c r="D318" s="389" t="s">
        <v>646</v>
      </c>
      <c r="E318" s="389" t="s">
        <v>94</v>
      </c>
      <c r="F318" s="204">
        <f>'Ведом23-25'!G330</f>
        <v>0</v>
      </c>
      <c r="G318" s="204">
        <f>'Ведом23-25'!H330</f>
        <v>0</v>
      </c>
      <c r="H318" s="204">
        <f>'Ведом23-25'!I330</f>
        <v>0</v>
      </c>
      <c r="I318" s="204">
        <f>'Ведом23-25'!J330</f>
        <v>0</v>
      </c>
      <c r="J318" s="204">
        <f>'Ведом23-25'!K330</f>
        <v>0</v>
      </c>
    </row>
    <row r="319" spans="1:13" ht="31.5" x14ac:dyDescent="0.25">
      <c r="A319" s="338" t="s">
        <v>528</v>
      </c>
      <c r="B319" s="208" t="s">
        <v>106</v>
      </c>
      <c r="C319" s="208" t="s">
        <v>135</v>
      </c>
      <c r="D319" s="208" t="s">
        <v>574</v>
      </c>
      <c r="E319" s="208"/>
      <c r="F319" s="203">
        <f t="shared" ref="F319:H321" si="190">F320</f>
        <v>0</v>
      </c>
      <c r="G319" s="203">
        <f t="shared" si="190"/>
        <v>0</v>
      </c>
      <c r="H319" s="203">
        <f t="shared" si="190"/>
        <v>0</v>
      </c>
      <c r="I319" s="203">
        <f t="shared" ref="I319:J321" si="191">I320</f>
        <v>0</v>
      </c>
      <c r="J319" s="203">
        <f t="shared" si="191"/>
        <v>0</v>
      </c>
    </row>
    <row r="320" spans="1:13" ht="31.5" x14ac:dyDescent="0.25">
      <c r="A320" s="429" t="s">
        <v>561</v>
      </c>
      <c r="B320" s="389" t="s">
        <v>106</v>
      </c>
      <c r="C320" s="389" t="s">
        <v>135</v>
      </c>
      <c r="D320" s="389" t="s">
        <v>575</v>
      </c>
      <c r="E320" s="389"/>
      <c r="F320" s="204">
        <f t="shared" si="190"/>
        <v>0</v>
      </c>
      <c r="G320" s="204">
        <f t="shared" si="190"/>
        <v>0</v>
      </c>
      <c r="H320" s="204">
        <f t="shared" si="190"/>
        <v>0</v>
      </c>
      <c r="I320" s="204">
        <f t="shared" si="191"/>
        <v>0</v>
      </c>
      <c r="J320" s="204">
        <f t="shared" si="191"/>
        <v>0</v>
      </c>
    </row>
    <row r="321" spans="1:14" s="112" customFormat="1" ht="31.5" x14ac:dyDescent="0.25">
      <c r="A321" s="386" t="s">
        <v>91</v>
      </c>
      <c r="B321" s="389" t="s">
        <v>106</v>
      </c>
      <c r="C321" s="389" t="s">
        <v>135</v>
      </c>
      <c r="D321" s="389" t="s">
        <v>575</v>
      </c>
      <c r="E321" s="389" t="s">
        <v>92</v>
      </c>
      <c r="F321" s="204">
        <f t="shared" si="190"/>
        <v>0</v>
      </c>
      <c r="G321" s="204">
        <f t="shared" si="190"/>
        <v>0</v>
      </c>
      <c r="H321" s="204">
        <f t="shared" si="190"/>
        <v>0</v>
      </c>
      <c r="I321" s="204">
        <f t="shared" si="191"/>
        <v>0</v>
      </c>
      <c r="J321" s="204">
        <f t="shared" si="191"/>
        <v>0</v>
      </c>
      <c r="K321" s="242"/>
      <c r="L321" s="242"/>
      <c r="M321" s="242"/>
    </row>
    <row r="322" spans="1:14" s="202" customFormat="1" ht="31.5" x14ac:dyDescent="0.25">
      <c r="A322" s="386" t="s">
        <v>93</v>
      </c>
      <c r="B322" s="389" t="s">
        <v>106</v>
      </c>
      <c r="C322" s="389" t="s">
        <v>135</v>
      </c>
      <c r="D322" s="389" t="s">
        <v>575</v>
      </c>
      <c r="E322" s="389" t="s">
        <v>94</v>
      </c>
      <c r="F322" s="204">
        <f>'Ведом23-25'!G334</f>
        <v>0</v>
      </c>
      <c r="G322" s="204">
        <f>'Ведом23-25'!H334</f>
        <v>0</v>
      </c>
      <c r="H322" s="204">
        <f>'Ведом23-25'!I334</f>
        <v>0</v>
      </c>
      <c r="I322" s="204">
        <f>'Ведом23-25'!J334</f>
        <v>0</v>
      </c>
      <c r="J322" s="204">
        <f>'Ведом23-25'!K334</f>
        <v>0</v>
      </c>
      <c r="K322" s="242"/>
      <c r="L322" s="242"/>
      <c r="M322" s="242"/>
    </row>
    <row r="323" spans="1:14" s="202" customFormat="1" ht="47.25" x14ac:dyDescent="0.25">
      <c r="A323" s="207" t="s">
        <v>947</v>
      </c>
      <c r="B323" s="208" t="s">
        <v>106</v>
      </c>
      <c r="C323" s="208" t="s">
        <v>135</v>
      </c>
      <c r="D323" s="208" t="s">
        <v>107</v>
      </c>
      <c r="E323" s="208"/>
      <c r="F323" s="203">
        <f t="shared" ref="F323:H326" si="192">F324</f>
        <v>510</v>
      </c>
      <c r="G323" s="203">
        <f t="shared" si="192"/>
        <v>370</v>
      </c>
      <c r="H323" s="203">
        <f t="shared" si="192"/>
        <v>150</v>
      </c>
      <c r="I323" s="203">
        <f t="shared" ref="I323:J326" si="193">I324</f>
        <v>150</v>
      </c>
      <c r="J323" s="203">
        <f t="shared" si="193"/>
        <v>150</v>
      </c>
      <c r="K323" s="242"/>
      <c r="L323" s="242"/>
      <c r="M323" s="242"/>
    </row>
    <row r="324" spans="1:14" s="202" customFormat="1" ht="47.25" x14ac:dyDescent="0.25">
      <c r="A324" s="207" t="s">
        <v>498</v>
      </c>
      <c r="B324" s="208" t="s">
        <v>106</v>
      </c>
      <c r="C324" s="208" t="s">
        <v>135</v>
      </c>
      <c r="D324" s="208" t="s">
        <v>496</v>
      </c>
      <c r="E324" s="208"/>
      <c r="F324" s="203">
        <f t="shared" si="192"/>
        <v>510</v>
      </c>
      <c r="G324" s="203">
        <f t="shared" si="192"/>
        <v>370</v>
      </c>
      <c r="H324" s="203">
        <f t="shared" si="192"/>
        <v>150</v>
      </c>
      <c r="I324" s="203">
        <f t="shared" si="193"/>
        <v>150</v>
      </c>
      <c r="J324" s="203">
        <f t="shared" si="193"/>
        <v>150</v>
      </c>
      <c r="K324" s="242"/>
      <c r="L324" s="242"/>
      <c r="M324" s="242"/>
    </row>
    <row r="325" spans="1:14" s="202" customFormat="1" ht="31.5" x14ac:dyDescent="0.25">
      <c r="A325" s="386" t="s">
        <v>499</v>
      </c>
      <c r="B325" s="389" t="s">
        <v>106</v>
      </c>
      <c r="C325" s="389" t="s">
        <v>135</v>
      </c>
      <c r="D325" s="389" t="s">
        <v>497</v>
      </c>
      <c r="E325" s="389"/>
      <c r="F325" s="204">
        <f t="shared" si="192"/>
        <v>510</v>
      </c>
      <c r="G325" s="204">
        <f t="shared" si="192"/>
        <v>370</v>
      </c>
      <c r="H325" s="204">
        <f t="shared" si="192"/>
        <v>150</v>
      </c>
      <c r="I325" s="204">
        <f t="shared" si="193"/>
        <v>150</v>
      </c>
      <c r="J325" s="204">
        <f t="shared" si="193"/>
        <v>150</v>
      </c>
      <c r="K325" s="242"/>
      <c r="L325" s="242"/>
      <c r="M325" s="242"/>
    </row>
    <row r="326" spans="1:14" s="202" customFormat="1" ht="15.75" x14ac:dyDescent="0.25">
      <c r="A326" s="386" t="s">
        <v>95</v>
      </c>
      <c r="B326" s="389" t="s">
        <v>106</v>
      </c>
      <c r="C326" s="389" t="s">
        <v>135</v>
      </c>
      <c r="D326" s="389" t="s">
        <v>497</v>
      </c>
      <c r="E326" s="389" t="s">
        <v>101</v>
      </c>
      <c r="F326" s="204">
        <f t="shared" si="192"/>
        <v>510</v>
      </c>
      <c r="G326" s="204">
        <f t="shared" si="192"/>
        <v>370</v>
      </c>
      <c r="H326" s="204">
        <f t="shared" si="192"/>
        <v>150</v>
      </c>
      <c r="I326" s="204">
        <f t="shared" si="193"/>
        <v>150</v>
      </c>
      <c r="J326" s="204">
        <f t="shared" si="193"/>
        <v>150</v>
      </c>
      <c r="K326" s="242"/>
      <c r="L326" s="242"/>
      <c r="M326" s="242"/>
    </row>
    <row r="327" spans="1:14" s="241" customFormat="1" ht="47.25" x14ac:dyDescent="0.25">
      <c r="A327" s="386" t="s">
        <v>113</v>
      </c>
      <c r="B327" s="389" t="s">
        <v>106</v>
      </c>
      <c r="C327" s="389" t="s">
        <v>135</v>
      </c>
      <c r="D327" s="389" t="s">
        <v>497</v>
      </c>
      <c r="E327" s="389" t="s">
        <v>108</v>
      </c>
      <c r="F327" s="204">
        <f>'Ведом23-25'!G243</f>
        <v>510</v>
      </c>
      <c r="G327" s="204">
        <f>'Ведом23-25'!H243</f>
        <v>370</v>
      </c>
      <c r="H327" s="204">
        <f>'Ведом23-25'!I243</f>
        <v>150</v>
      </c>
      <c r="I327" s="204">
        <f>'Ведом23-25'!J243</f>
        <v>150</v>
      </c>
      <c r="J327" s="204">
        <f>'Ведом23-25'!K243</f>
        <v>150</v>
      </c>
      <c r="K327" s="242"/>
      <c r="L327" s="242"/>
      <c r="M327" s="242"/>
    </row>
    <row r="328" spans="1:14" s="241" customFormat="1" ht="15.75" x14ac:dyDescent="0.25">
      <c r="A328" s="239" t="s">
        <v>187</v>
      </c>
      <c r="B328" s="208" t="s">
        <v>132</v>
      </c>
      <c r="C328" s="208"/>
      <c r="D328" s="208"/>
      <c r="E328" s="208"/>
      <c r="F328" s="203">
        <f>F329+F347+F419+F481</f>
        <v>160953</v>
      </c>
      <c r="G328" s="203">
        <f>G329+G347+G419+G481</f>
        <v>168797.1</v>
      </c>
      <c r="H328" s="203">
        <f>H329+H347+H419+H481</f>
        <v>88413.312000000005</v>
      </c>
      <c r="I328" s="203">
        <f>I329+I347+I419+I481</f>
        <v>40703.532999999996</v>
      </c>
      <c r="J328" s="203">
        <f>J329+J347+J419+J481</f>
        <v>39328.409999999996</v>
      </c>
      <c r="K328" s="242"/>
      <c r="L328" s="242"/>
      <c r="M328" s="242"/>
    </row>
    <row r="329" spans="1:14" s="241" customFormat="1" ht="15.75" x14ac:dyDescent="0.25">
      <c r="A329" s="207" t="s">
        <v>188</v>
      </c>
      <c r="B329" s="208" t="s">
        <v>132</v>
      </c>
      <c r="C329" s="208" t="s">
        <v>84</v>
      </c>
      <c r="D329" s="208"/>
      <c r="E329" s="208"/>
      <c r="F329" s="203">
        <f>F330+F343</f>
        <v>19022.699999999997</v>
      </c>
      <c r="G329" s="203">
        <f>G330+G343</f>
        <v>19182.699999999997</v>
      </c>
      <c r="H329" s="203">
        <f>H330+H343</f>
        <v>14020.23</v>
      </c>
      <c r="I329" s="203">
        <f t="shared" ref="I329:J329" si="194">I330+I343</f>
        <v>2115.5129999999999</v>
      </c>
      <c r="J329" s="203">
        <f t="shared" si="194"/>
        <v>340</v>
      </c>
      <c r="K329" s="242"/>
      <c r="L329" s="242"/>
      <c r="M329" s="242"/>
    </row>
    <row r="330" spans="1:14" s="202" customFormat="1" ht="15.75" x14ac:dyDescent="0.25">
      <c r="A330" s="207" t="s">
        <v>100</v>
      </c>
      <c r="B330" s="208" t="s">
        <v>132</v>
      </c>
      <c r="C330" s="208" t="s">
        <v>84</v>
      </c>
      <c r="D330" s="208" t="s">
        <v>343</v>
      </c>
      <c r="E330" s="208"/>
      <c r="F330" s="203">
        <f>F331</f>
        <v>6728.4</v>
      </c>
      <c r="G330" s="203">
        <f>G331</f>
        <v>6888.4</v>
      </c>
      <c r="H330" s="203">
        <f>H331</f>
        <v>6600.4</v>
      </c>
      <c r="I330" s="203">
        <f t="shared" ref="I330:J330" si="195">I331</f>
        <v>2115.5129999999999</v>
      </c>
      <c r="J330" s="203">
        <f t="shared" si="195"/>
        <v>340</v>
      </c>
      <c r="K330" s="242"/>
      <c r="L330" s="242"/>
      <c r="M330" s="242"/>
    </row>
    <row r="331" spans="1:14" s="202" customFormat="1" ht="31.5" x14ac:dyDescent="0.25">
      <c r="A331" s="207" t="s">
        <v>344</v>
      </c>
      <c r="B331" s="208" t="s">
        <v>132</v>
      </c>
      <c r="C331" s="208" t="s">
        <v>84</v>
      </c>
      <c r="D331" s="208" t="s">
        <v>342</v>
      </c>
      <c r="E331" s="208"/>
      <c r="F331" s="203">
        <f>F332+F337+F340</f>
        <v>6728.4</v>
      </c>
      <c r="G331" s="203">
        <f>G332+G337+G340</f>
        <v>6888.4</v>
      </c>
      <c r="H331" s="203">
        <f>H332+H337+H340</f>
        <v>6600.4</v>
      </c>
      <c r="I331" s="203">
        <f t="shared" ref="I331:J331" si="196">I332+I337+I340</f>
        <v>2115.5129999999999</v>
      </c>
      <c r="J331" s="203">
        <f t="shared" si="196"/>
        <v>340</v>
      </c>
      <c r="K331" s="242"/>
      <c r="L331" s="242"/>
      <c r="M331" s="242"/>
    </row>
    <row r="332" spans="1:14" s="202" customFormat="1" ht="15.75" x14ac:dyDescent="0.25">
      <c r="A332" s="386" t="s">
        <v>210</v>
      </c>
      <c r="B332" s="389" t="s">
        <v>280</v>
      </c>
      <c r="C332" s="389" t="s">
        <v>84</v>
      </c>
      <c r="D332" s="389" t="s">
        <v>405</v>
      </c>
      <c r="E332" s="208"/>
      <c r="F332" s="204">
        <f t="shared" ref="F332:H333" si="197">F333</f>
        <v>140</v>
      </c>
      <c r="G332" s="204">
        <f t="shared" si="197"/>
        <v>300</v>
      </c>
      <c r="H332" s="204">
        <f t="shared" si="197"/>
        <v>0</v>
      </c>
      <c r="I332" s="204">
        <f t="shared" ref="I332:J333" si="198">I333</f>
        <v>0</v>
      </c>
      <c r="J332" s="204">
        <f t="shared" si="198"/>
        <v>0</v>
      </c>
      <c r="K332" s="242"/>
      <c r="L332" s="242"/>
      <c r="M332" s="242"/>
    </row>
    <row r="333" spans="1:14" ht="31.5" x14ac:dyDescent="0.25">
      <c r="A333" s="386" t="s">
        <v>91</v>
      </c>
      <c r="B333" s="389" t="s">
        <v>132</v>
      </c>
      <c r="C333" s="389" t="s">
        <v>84</v>
      </c>
      <c r="D333" s="389" t="s">
        <v>405</v>
      </c>
      <c r="E333" s="389" t="s">
        <v>92</v>
      </c>
      <c r="F333" s="204">
        <f t="shared" si="197"/>
        <v>140</v>
      </c>
      <c r="G333" s="204">
        <f t="shared" si="197"/>
        <v>300</v>
      </c>
      <c r="H333" s="204">
        <f t="shared" si="197"/>
        <v>0</v>
      </c>
      <c r="I333" s="204">
        <f t="shared" si="198"/>
        <v>0</v>
      </c>
      <c r="J333" s="204">
        <f t="shared" si="198"/>
        <v>0</v>
      </c>
      <c r="M333" s="65"/>
      <c r="N333" s="15"/>
    </row>
    <row r="334" spans="1:14" ht="31.5" x14ac:dyDescent="0.25">
      <c r="A334" s="386" t="s">
        <v>93</v>
      </c>
      <c r="B334" s="389" t="s">
        <v>132</v>
      </c>
      <c r="C334" s="389" t="s">
        <v>84</v>
      </c>
      <c r="D334" s="389" t="s">
        <v>405</v>
      </c>
      <c r="E334" s="389" t="s">
        <v>94</v>
      </c>
      <c r="F334" s="204">
        <f>'Ведом23-25'!G1021</f>
        <v>140</v>
      </c>
      <c r="G334" s="204">
        <f>'Ведом23-25'!H1021</f>
        <v>300</v>
      </c>
      <c r="H334" s="204">
        <f>'Ведом23-25'!I1021</f>
        <v>0</v>
      </c>
      <c r="I334" s="204">
        <f>'Ведом23-25'!J1021</f>
        <v>0</v>
      </c>
      <c r="J334" s="204">
        <f>'Ведом23-25'!K1021</f>
        <v>0</v>
      </c>
    </row>
    <row r="335" spans="1:14" ht="15.75" x14ac:dyDescent="0.25">
      <c r="A335" s="386" t="s">
        <v>95</v>
      </c>
      <c r="B335" s="389" t="s">
        <v>132</v>
      </c>
      <c r="C335" s="389" t="s">
        <v>84</v>
      </c>
      <c r="D335" s="389" t="s">
        <v>405</v>
      </c>
      <c r="E335" s="389" t="s">
        <v>101</v>
      </c>
      <c r="F335" s="204">
        <f>F336</f>
        <v>0</v>
      </c>
      <c r="G335" s="204">
        <f>G336</f>
        <v>0</v>
      </c>
      <c r="H335" s="204">
        <f>H336</f>
        <v>0</v>
      </c>
      <c r="I335" s="204">
        <f t="shared" ref="I335:J335" si="199">I336</f>
        <v>0</v>
      </c>
      <c r="J335" s="204">
        <f t="shared" si="199"/>
        <v>0</v>
      </c>
    </row>
    <row r="336" spans="1:14" ht="47.25" x14ac:dyDescent="0.25">
      <c r="A336" s="386" t="s">
        <v>113</v>
      </c>
      <c r="B336" s="389" t="s">
        <v>132</v>
      </c>
      <c r="C336" s="389" t="s">
        <v>84</v>
      </c>
      <c r="D336" s="389" t="s">
        <v>405</v>
      </c>
      <c r="E336" s="389" t="s">
        <v>108</v>
      </c>
      <c r="F336" s="204">
        <f>'Ведом23-25'!G1023</f>
        <v>0</v>
      </c>
      <c r="G336" s="204">
        <f>'Ведом23-25'!H1023</f>
        <v>0</v>
      </c>
      <c r="H336" s="204">
        <f>'Ведом23-25'!I1023</f>
        <v>0</v>
      </c>
      <c r="I336" s="204">
        <f>'Ведом23-25'!J1023</f>
        <v>0</v>
      </c>
      <c r="J336" s="204">
        <f>'Ведом23-25'!K1023</f>
        <v>0</v>
      </c>
    </row>
    <row r="337" spans="1:13" ht="31.5" x14ac:dyDescent="0.25">
      <c r="A337" s="20" t="s">
        <v>189</v>
      </c>
      <c r="B337" s="389" t="s">
        <v>132</v>
      </c>
      <c r="C337" s="389" t="s">
        <v>84</v>
      </c>
      <c r="D337" s="389" t="s">
        <v>406</v>
      </c>
      <c r="E337" s="208"/>
      <c r="F337" s="204">
        <f t="shared" ref="F337:H338" si="200">F338</f>
        <v>5296</v>
      </c>
      <c r="G337" s="204">
        <f t="shared" si="200"/>
        <v>5296</v>
      </c>
      <c r="H337" s="204">
        <f t="shared" si="200"/>
        <v>5260.4</v>
      </c>
      <c r="I337" s="204">
        <f t="shared" ref="I337:J338" si="201">I338</f>
        <v>975.51300000000003</v>
      </c>
      <c r="J337" s="204">
        <f t="shared" si="201"/>
        <v>340</v>
      </c>
    </row>
    <row r="338" spans="1:13" ht="31.5" x14ac:dyDescent="0.25">
      <c r="A338" s="386" t="s">
        <v>91</v>
      </c>
      <c r="B338" s="389" t="s">
        <v>132</v>
      </c>
      <c r="C338" s="389" t="s">
        <v>84</v>
      </c>
      <c r="D338" s="389" t="s">
        <v>406</v>
      </c>
      <c r="E338" s="389" t="s">
        <v>92</v>
      </c>
      <c r="F338" s="204">
        <f t="shared" si="200"/>
        <v>5296</v>
      </c>
      <c r="G338" s="204">
        <f t="shared" si="200"/>
        <v>5296</v>
      </c>
      <c r="H338" s="204">
        <f t="shared" si="200"/>
        <v>5260.4</v>
      </c>
      <c r="I338" s="204">
        <f t="shared" si="201"/>
        <v>975.51300000000003</v>
      </c>
      <c r="J338" s="204">
        <f t="shared" si="201"/>
        <v>340</v>
      </c>
    </row>
    <row r="339" spans="1:13" ht="31.5" x14ac:dyDescent="0.25">
      <c r="A339" s="386" t="s">
        <v>93</v>
      </c>
      <c r="B339" s="389" t="s">
        <v>132</v>
      </c>
      <c r="C339" s="389" t="s">
        <v>84</v>
      </c>
      <c r="D339" s="389" t="s">
        <v>406</v>
      </c>
      <c r="E339" s="389" t="s">
        <v>94</v>
      </c>
      <c r="F339" s="204">
        <f>'Ведом23-25'!G1026+'Ведом23-25'!G633</f>
        <v>5296</v>
      </c>
      <c r="G339" s="204">
        <f>'Ведом23-25'!H1026+'Ведом23-25'!H633</f>
        <v>5296</v>
      </c>
      <c r="H339" s="204">
        <f>'Ведом23-25'!I1026+'Ведом23-25'!I633</f>
        <v>5260.4</v>
      </c>
      <c r="I339" s="204">
        <f>'Ведом23-25'!J1026+'Ведом23-25'!J633</f>
        <v>975.51300000000003</v>
      </c>
      <c r="J339" s="204">
        <f>'Ведом23-25'!K1026+'Ведом23-25'!K633</f>
        <v>340</v>
      </c>
    </row>
    <row r="340" spans="1:13" ht="31.5" x14ac:dyDescent="0.25">
      <c r="A340" s="20" t="s">
        <v>385</v>
      </c>
      <c r="B340" s="389" t="s">
        <v>132</v>
      </c>
      <c r="C340" s="389" t="s">
        <v>84</v>
      </c>
      <c r="D340" s="389" t="s">
        <v>407</v>
      </c>
      <c r="E340" s="208"/>
      <c r="F340" s="204">
        <f t="shared" ref="F340:H341" si="202">F341</f>
        <v>1292.4000000000001</v>
      </c>
      <c r="G340" s="204">
        <f t="shared" si="202"/>
        <v>1292.4000000000001</v>
      </c>
      <c r="H340" s="204">
        <f t="shared" si="202"/>
        <v>1340</v>
      </c>
      <c r="I340" s="204">
        <f t="shared" ref="I340:J341" si="203">I341</f>
        <v>1140</v>
      </c>
      <c r="J340" s="204">
        <f t="shared" si="203"/>
        <v>0</v>
      </c>
    </row>
    <row r="341" spans="1:13" s="112" customFormat="1" ht="31.5" x14ac:dyDescent="0.25">
      <c r="A341" s="386" t="s">
        <v>91</v>
      </c>
      <c r="B341" s="389" t="s">
        <v>132</v>
      </c>
      <c r="C341" s="389" t="s">
        <v>84</v>
      </c>
      <c r="D341" s="389" t="s">
        <v>407</v>
      </c>
      <c r="E341" s="389" t="s">
        <v>92</v>
      </c>
      <c r="F341" s="204">
        <f t="shared" si="202"/>
        <v>1292.4000000000001</v>
      </c>
      <c r="G341" s="204">
        <f t="shared" si="202"/>
        <v>1292.4000000000001</v>
      </c>
      <c r="H341" s="204">
        <f t="shared" si="202"/>
        <v>1340</v>
      </c>
      <c r="I341" s="204">
        <f t="shared" si="203"/>
        <v>1140</v>
      </c>
      <c r="J341" s="204">
        <f t="shared" si="203"/>
        <v>0</v>
      </c>
      <c r="K341" s="242"/>
      <c r="L341" s="242"/>
      <c r="M341" s="242"/>
    </row>
    <row r="342" spans="1:13" s="112" customFormat="1" ht="31.5" x14ac:dyDescent="0.25">
      <c r="A342" s="386" t="s">
        <v>93</v>
      </c>
      <c r="B342" s="389" t="s">
        <v>132</v>
      </c>
      <c r="C342" s="389" t="s">
        <v>84</v>
      </c>
      <c r="D342" s="389" t="s">
        <v>407</v>
      </c>
      <c r="E342" s="389" t="s">
        <v>94</v>
      </c>
      <c r="F342" s="204">
        <f>'Ведом23-25'!G636+'Ведом23-25'!G1029</f>
        <v>1292.4000000000001</v>
      </c>
      <c r="G342" s="204">
        <f>'Ведом23-25'!H636+'Ведом23-25'!H1029</f>
        <v>1292.4000000000001</v>
      </c>
      <c r="H342" s="204">
        <f>'Ведом23-25'!I636+'Ведом23-25'!I1029</f>
        <v>1340</v>
      </c>
      <c r="I342" s="204">
        <f>'Ведом23-25'!J636+'Ведом23-25'!J1029</f>
        <v>1140</v>
      </c>
      <c r="J342" s="204">
        <f>'Ведом23-25'!K636+'Ведом23-25'!K1029</f>
        <v>0</v>
      </c>
      <c r="K342" s="242"/>
      <c r="L342" s="242"/>
      <c r="M342" s="242"/>
    </row>
    <row r="343" spans="1:13" s="112" customFormat="1" ht="63" x14ac:dyDescent="0.25">
      <c r="A343" s="207" t="s">
        <v>922</v>
      </c>
      <c r="B343" s="208" t="s">
        <v>132</v>
      </c>
      <c r="C343" s="208" t="s">
        <v>84</v>
      </c>
      <c r="D343" s="208" t="s">
        <v>923</v>
      </c>
      <c r="E343" s="208"/>
      <c r="F343" s="203">
        <f t="shared" ref="F343:H345" si="204">F344</f>
        <v>12294.3</v>
      </c>
      <c r="G343" s="203">
        <f t="shared" si="204"/>
        <v>12294.3</v>
      </c>
      <c r="H343" s="203">
        <f t="shared" si="204"/>
        <v>7419.83</v>
      </c>
      <c r="I343" s="203">
        <f t="shared" ref="I343:J345" si="205">I344</f>
        <v>0</v>
      </c>
      <c r="J343" s="203">
        <f t="shared" si="205"/>
        <v>0</v>
      </c>
      <c r="K343" s="242"/>
      <c r="L343" s="242"/>
      <c r="M343" s="242"/>
    </row>
    <row r="344" spans="1:13" ht="31.5" x14ac:dyDescent="0.25">
      <c r="A344" s="239" t="s">
        <v>924</v>
      </c>
      <c r="B344" s="208" t="s">
        <v>132</v>
      </c>
      <c r="C344" s="208" t="s">
        <v>84</v>
      </c>
      <c r="D344" s="208" t="s">
        <v>927</v>
      </c>
      <c r="E344" s="208"/>
      <c r="F344" s="203">
        <f t="shared" si="204"/>
        <v>12294.3</v>
      </c>
      <c r="G344" s="203">
        <f t="shared" si="204"/>
        <v>12294.3</v>
      </c>
      <c r="H344" s="203">
        <f t="shared" si="204"/>
        <v>7419.83</v>
      </c>
      <c r="I344" s="203">
        <f t="shared" si="205"/>
        <v>0</v>
      </c>
      <c r="J344" s="203">
        <f t="shared" si="205"/>
        <v>0</v>
      </c>
    </row>
    <row r="345" spans="1:13" ht="31.5" x14ac:dyDescent="0.25">
      <c r="A345" s="386" t="s">
        <v>91</v>
      </c>
      <c r="B345" s="389" t="s">
        <v>132</v>
      </c>
      <c r="C345" s="389" t="s">
        <v>84</v>
      </c>
      <c r="D345" s="389" t="s">
        <v>926</v>
      </c>
      <c r="E345" s="389" t="s">
        <v>92</v>
      </c>
      <c r="F345" s="204">
        <f t="shared" si="204"/>
        <v>12294.3</v>
      </c>
      <c r="G345" s="204">
        <f t="shared" si="204"/>
        <v>12294.3</v>
      </c>
      <c r="H345" s="204">
        <f t="shared" si="204"/>
        <v>7419.83</v>
      </c>
      <c r="I345" s="204">
        <f t="shared" si="205"/>
        <v>0</v>
      </c>
      <c r="J345" s="204">
        <f t="shared" si="205"/>
        <v>0</v>
      </c>
    </row>
    <row r="346" spans="1:13" ht="31.5" x14ac:dyDescent="0.25">
      <c r="A346" s="386" t="s">
        <v>93</v>
      </c>
      <c r="B346" s="389" t="s">
        <v>132</v>
      </c>
      <c r="C346" s="389" t="s">
        <v>84</v>
      </c>
      <c r="D346" s="389" t="s">
        <v>926</v>
      </c>
      <c r="E346" s="389" t="s">
        <v>94</v>
      </c>
      <c r="F346" s="204">
        <f>'Ведом23-25'!G1034</f>
        <v>12294.3</v>
      </c>
      <c r="G346" s="204">
        <f>'Ведом23-25'!H1034</f>
        <v>12294.3</v>
      </c>
      <c r="H346" s="204">
        <f>'Ведом23-25'!I1034</f>
        <v>7419.83</v>
      </c>
      <c r="I346" s="204">
        <f>'Ведом23-25'!J1034</f>
        <v>0</v>
      </c>
      <c r="J346" s="204">
        <f>'Ведом23-25'!K1034</f>
        <v>0</v>
      </c>
    </row>
    <row r="347" spans="1:13" ht="15.75" x14ac:dyDescent="0.25">
      <c r="A347" s="207" t="s">
        <v>211</v>
      </c>
      <c r="B347" s="208" t="s">
        <v>132</v>
      </c>
      <c r="C347" s="208" t="s">
        <v>122</v>
      </c>
      <c r="D347" s="208"/>
      <c r="E347" s="208"/>
      <c r="F347" s="203">
        <f>F348+F379+F414</f>
        <v>62459.1</v>
      </c>
      <c r="G347" s="203">
        <f>G348+G379+G414</f>
        <v>65441.8</v>
      </c>
      <c r="H347" s="203">
        <f>H348+H379+H414</f>
        <v>35454.381999999998</v>
      </c>
      <c r="I347" s="203">
        <f t="shared" ref="I347:J347" si="206">I348+I379+I414</f>
        <v>885</v>
      </c>
      <c r="J347" s="203">
        <f t="shared" si="206"/>
        <v>0</v>
      </c>
    </row>
    <row r="348" spans="1:13" ht="15.75" x14ac:dyDescent="0.25">
      <c r="A348" s="207" t="s">
        <v>100</v>
      </c>
      <c r="B348" s="208" t="s">
        <v>132</v>
      </c>
      <c r="C348" s="208" t="s">
        <v>122</v>
      </c>
      <c r="D348" s="208" t="s">
        <v>343</v>
      </c>
      <c r="E348" s="208"/>
      <c r="F348" s="203">
        <f>F349+F362</f>
        <v>38733.199999999997</v>
      </c>
      <c r="G348" s="203">
        <f>G349+G362</f>
        <v>41631.300000000003</v>
      </c>
      <c r="H348" s="203">
        <f>H349+H362</f>
        <v>12317.16</v>
      </c>
      <c r="I348" s="203">
        <f t="shared" ref="I348:J348" si="207">I349+I362</f>
        <v>0</v>
      </c>
      <c r="J348" s="203">
        <f t="shared" si="207"/>
        <v>0</v>
      </c>
    </row>
    <row r="349" spans="1:13" ht="31.5" x14ac:dyDescent="0.25">
      <c r="A349" s="207" t="s">
        <v>344</v>
      </c>
      <c r="B349" s="208" t="s">
        <v>132</v>
      </c>
      <c r="C349" s="208" t="s">
        <v>122</v>
      </c>
      <c r="D349" s="208" t="s">
        <v>342</v>
      </c>
      <c r="E349" s="208"/>
      <c r="F349" s="168">
        <f>F350+F356</f>
        <v>38733.199999999997</v>
      </c>
      <c r="G349" s="168">
        <f>G350+G356</f>
        <v>41631.300000000003</v>
      </c>
      <c r="H349" s="168">
        <f>H350+H356</f>
        <v>12317.16</v>
      </c>
      <c r="I349" s="168">
        <f t="shared" ref="I349:J349" si="208">I350+I356</f>
        <v>0</v>
      </c>
      <c r="J349" s="168">
        <f t="shared" si="208"/>
        <v>0</v>
      </c>
    </row>
    <row r="350" spans="1:13" ht="15.75" x14ac:dyDescent="0.25">
      <c r="A350" s="24" t="s">
        <v>219</v>
      </c>
      <c r="B350" s="389" t="s">
        <v>132</v>
      </c>
      <c r="C350" s="389" t="s">
        <v>122</v>
      </c>
      <c r="D350" s="389" t="s">
        <v>424</v>
      </c>
      <c r="E350" s="389"/>
      <c r="F350" s="204">
        <f>F351+F353</f>
        <v>11196.6</v>
      </c>
      <c r="G350" s="204">
        <f>G351+G353</f>
        <v>14103.4</v>
      </c>
      <c r="H350" s="204">
        <f>H351+H353</f>
        <v>0</v>
      </c>
      <c r="I350" s="204">
        <f t="shared" ref="I350:J350" si="209">I351+I353</f>
        <v>0</v>
      </c>
      <c r="J350" s="204">
        <f t="shared" si="209"/>
        <v>0</v>
      </c>
    </row>
    <row r="351" spans="1:13" ht="31.5" x14ac:dyDescent="0.25">
      <c r="A351" s="386" t="s">
        <v>91</v>
      </c>
      <c r="B351" s="389" t="s">
        <v>132</v>
      </c>
      <c r="C351" s="389" t="s">
        <v>122</v>
      </c>
      <c r="D351" s="389" t="s">
        <v>424</v>
      </c>
      <c r="E351" s="389" t="s">
        <v>92</v>
      </c>
      <c r="F351" s="9">
        <f>F352</f>
        <v>11196.6</v>
      </c>
      <c r="G351" s="9">
        <f>G352</f>
        <v>14103.4</v>
      </c>
      <c r="H351" s="9">
        <f>H352</f>
        <v>0</v>
      </c>
      <c r="I351" s="9">
        <f t="shared" ref="I351:J351" si="210">I352</f>
        <v>0</v>
      </c>
      <c r="J351" s="9">
        <f t="shared" si="210"/>
        <v>0</v>
      </c>
    </row>
    <row r="352" spans="1:13" ht="31.5" x14ac:dyDescent="0.25">
      <c r="A352" s="386" t="s">
        <v>93</v>
      </c>
      <c r="B352" s="389" t="s">
        <v>132</v>
      </c>
      <c r="C352" s="389" t="s">
        <v>122</v>
      </c>
      <c r="D352" s="389" t="s">
        <v>424</v>
      </c>
      <c r="E352" s="389" t="s">
        <v>94</v>
      </c>
      <c r="F352" s="9">
        <f>'Ведом23-25'!G1040</f>
        <v>11196.6</v>
      </c>
      <c r="G352" s="9">
        <f>'Ведом23-25'!H1040</f>
        <v>14103.4</v>
      </c>
      <c r="H352" s="9">
        <f>'Ведом23-25'!I1040</f>
        <v>0</v>
      </c>
      <c r="I352" s="9">
        <f>'Ведом23-25'!J1040</f>
        <v>0</v>
      </c>
      <c r="J352" s="9">
        <f>'Ведом23-25'!K1040</f>
        <v>0</v>
      </c>
    </row>
    <row r="353" spans="1:13" ht="15.75" x14ac:dyDescent="0.25">
      <c r="A353" s="386" t="s">
        <v>95</v>
      </c>
      <c r="B353" s="389" t="s">
        <v>132</v>
      </c>
      <c r="C353" s="389" t="s">
        <v>122</v>
      </c>
      <c r="D353" s="389" t="s">
        <v>424</v>
      </c>
      <c r="E353" s="389" t="s">
        <v>101</v>
      </c>
      <c r="F353" s="9">
        <f>F354+F355</f>
        <v>0</v>
      </c>
      <c r="G353" s="9">
        <f>G354+G355</f>
        <v>0</v>
      </c>
      <c r="H353" s="9">
        <f>H354+H355</f>
        <v>0</v>
      </c>
      <c r="I353" s="9">
        <f t="shared" ref="I353:J353" si="211">I354+I355</f>
        <v>0</v>
      </c>
      <c r="J353" s="9">
        <f t="shared" si="211"/>
        <v>0</v>
      </c>
    </row>
    <row r="354" spans="1:13" ht="47.25" x14ac:dyDescent="0.25">
      <c r="A354" s="386" t="s">
        <v>113</v>
      </c>
      <c r="B354" s="389" t="s">
        <v>132</v>
      </c>
      <c r="C354" s="389" t="s">
        <v>122</v>
      </c>
      <c r="D354" s="389" t="s">
        <v>424</v>
      </c>
      <c r="E354" s="389" t="s">
        <v>108</v>
      </c>
      <c r="F354" s="166">
        <f>'Ведом23-25'!G1042</f>
        <v>0</v>
      </c>
      <c r="G354" s="166">
        <f>'Ведом23-25'!H1042</f>
        <v>0</v>
      </c>
      <c r="H354" s="166">
        <f>'Ведом23-25'!I1042</f>
        <v>0</v>
      </c>
      <c r="I354" s="166">
        <f>'Ведом23-25'!J1042</f>
        <v>0</v>
      </c>
      <c r="J354" s="166">
        <f>'Ведом23-25'!K1042</f>
        <v>0</v>
      </c>
    </row>
    <row r="355" spans="1:13" ht="15.75" x14ac:dyDescent="0.25">
      <c r="A355" s="386" t="s">
        <v>102</v>
      </c>
      <c r="B355" s="389" t="s">
        <v>132</v>
      </c>
      <c r="C355" s="389" t="s">
        <v>122</v>
      </c>
      <c r="D355" s="389" t="s">
        <v>424</v>
      </c>
      <c r="E355" s="389" t="s">
        <v>103</v>
      </c>
      <c r="F355" s="166">
        <f>'Ведом23-25'!G1043</f>
        <v>0</v>
      </c>
      <c r="G355" s="166">
        <f>'Ведом23-25'!H1043</f>
        <v>0</v>
      </c>
      <c r="H355" s="166">
        <f>'Ведом23-25'!I1043</f>
        <v>0</v>
      </c>
      <c r="I355" s="166">
        <f>'Ведом23-25'!J1043</f>
        <v>0</v>
      </c>
      <c r="J355" s="166">
        <f>'Ведом23-25'!K1043</f>
        <v>0</v>
      </c>
    </row>
    <row r="356" spans="1:13" ht="31.5" x14ac:dyDescent="0.25">
      <c r="A356" s="20" t="s">
        <v>385</v>
      </c>
      <c r="B356" s="389" t="s">
        <v>132</v>
      </c>
      <c r="C356" s="389" t="s">
        <v>122</v>
      </c>
      <c r="D356" s="389" t="s">
        <v>407</v>
      </c>
      <c r="E356" s="389"/>
      <c r="F356" s="166">
        <f>F357+F359</f>
        <v>27536.6</v>
      </c>
      <c r="G356" s="166">
        <f>G357+G359</f>
        <v>27527.9</v>
      </c>
      <c r="H356" s="166">
        <f>H357+H359</f>
        <v>12317.16</v>
      </c>
      <c r="I356" s="166">
        <f t="shared" ref="I356:J356" si="212">I357+I359</f>
        <v>0</v>
      </c>
      <c r="J356" s="166">
        <f t="shared" si="212"/>
        <v>0</v>
      </c>
    </row>
    <row r="357" spans="1:13" s="112" customFormat="1" ht="31.5" x14ac:dyDescent="0.25">
      <c r="A357" s="386" t="s">
        <v>91</v>
      </c>
      <c r="B357" s="389" t="s">
        <v>132</v>
      </c>
      <c r="C357" s="389" t="s">
        <v>122</v>
      </c>
      <c r="D357" s="389" t="s">
        <v>407</v>
      </c>
      <c r="E357" s="389" t="s">
        <v>92</v>
      </c>
      <c r="F357" s="166">
        <f>F358</f>
        <v>25948.1</v>
      </c>
      <c r="G357" s="166">
        <f>G358</f>
        <v>25939.5</v>
      </c>
      <c r="H357" s="166">
        <f>H358</f>
        <v>12317.16</v>
      </c>
      <c r="I357" s="166">
        <f t="shared" ref="I357:J357" si="213">I358</f>
        <v>0</v>
      </c>
      <c r="J357" s="166">
        <f t="shared" si="213"/>
        <v>0</v>
      </c>
      <c r="K357" s="242"/>
      <c r="L357" s="242"/>
      <c r="M357" s="242"/>
    </row>
    <row r="358" spans="1:13" s="112" customFormat="1" ht="31.5" x14ac:dyDescent="0.25">
      <c r="A358" s="386" t="s">
        <v>93</v>
      </c>
      <c r="B358" s="389" t="s">
        <v>132</v>
      </c>
      <c r="C358" s="389" t="s">
        <v>122</v>
      </c>
      <c r="D358" s="389" t="s">
        <v>407</v>
      </c>
      <c r="E358" s="389" t="s">
        <v>94</v>
      </c>
      <c r="F358" s="166">
        <f>'Ведом23-25'!G1046</f>
        <v>25948.1</v>
      </c>
      <c r="G358" s="166">
        <f>'Ведом23-25'!H1046</f>
        <v>25939.5</v>
      </c>
      <c r="H358" s="166">
        <f>'Ведом23-25'!I1046</f>
        <v>12317.16</v>
      </c>
      <c r="I358" s="166">
        <f>'Ведом23-25'!J1046</f>
        <v>0</v>
      </c>
      <c r="J358" s="166">
        <f>'Ведом23-25'!K1046</f>
        <v>0</v>
      </c>
      <c r="K358" s="242"/>
      <c r="L358" s="242"/>
      <c r="M358" s="242"/>
    </row>
    <row r="359" spans="1:13" s="112" customFormat="1" ht="15.75" x14ac:dyDescent="0.25">
      <c r="A359" s="386" t="s">
        <v>95</v>
      </c>
      <c r="B359" s="389" t="s">
        <v>132</v>
      </c>
      <c r="C359" s="389" t="s">
        <v>122</v>
      </c>
      <c r="D359" s="389" t="s">
        <v>407</v>
      </c>
      <c r="E359" s="389" t="s">
        <v>101</v>
      </c>
      <c r="F359" s="166">
        <f>F360+F361</f>
        <v>1588.5</v>
      </c>
      <c r="G359" s="166">
        <f>G360+G361</f>
        <v>1588.4</v>
      </c>
      <c r="H359" s="166">
        <f>H360+H361</f>
        <v>0</v>
      </c>
      <c r="I359" s="166">
        <f t="shared" ref="I359:J359" si="214">I360+I361</f>
        <v>0</v>
      </c>
      <c r="J359" s="166">
        <f t="shared" si="214"/>
        <v>0</v>
      </c>
      <c r="K359" s="242"/>
      <c r="L359" s="242"/>
      <c r="M359" s="242"/>
    </row>
    <row r="360" spans="1:13" s="112" customFormat="1" ht="15.75" x14ac:dyDescent="0.25">
      <c r="A360" s="386" t="s">
        <v>102</v>
      </c>
      <c r="B360" s="389" t="s">
        <v>132</v>
      </c>
      <c r="C360" s="389" t="s">
        <v>122</v>
      </c>
      <c r="D360" s="389" t="s">
        <v>407</v>
      </c>
      <c r="E360" s="389" t="s">
        <v>103</v>
      </c>
      <c r="F360" s="166">
        <f>'Ведом23-25'!G1048</f>
        <v>107.9</v>
      </c>
      <c r="G360" s="166">
        <f>'Ведом23-25'!H1048</f>
        <v>107.9</v>
      </c>
      <c r="H360" s="166">
        <f>'Ведом23-25'!I1048</f>
        <v>0</v>
      </c>
      <c r="I360" s="166">
        <f>'Ведом23-25'!J1048</f>
        <v>0</v>
      </c>
      <c r="J360" s="166">
        <f>'Ведом23-25'!K1048</f>
        <v>0</v>
      </c>
      <c r="K360" s="242"/>
      <c r="L360" s="242"/>
      <c r="M360" s="242"/>
    </row>
    <row r="361" spans="1:13" s="112" customFormat="1" ht="15.75" x14ac:dyDescent="0.25">
      <c r="A361" s="386" t="s">
        <v>268</v>
      </c>
      <c r="B361" s="389" t="s">
        <v>132</v>
      </c>
      <c r="C361" s="389" t="s">
        <v>122</v>
      </c>
      <c r="D361" s="389" t="s">
        <v>407</v>
      </c>
      <c r="E361" s="389" t="s">
        <v>97</v>
      </c>
      <c r="F361" s="166">
        <f>'Ведом23-25'!G1049</f>
        <v>1480.6</v>
      </c>
      <c r="G361" s="166">
        <f>'Ведом23-25'!H1049</f>
        <v>1480.5</v>
      </c>
      <c r="H361" s="166">
        <f>'Ведом23-25'!I1049</f>
        <v>0</v>
      </c>
      <c r="I361" s="166">
        <f>'Ведом23-25'!J1049</f>
        <v>0</v>
      </c>
      <c r="J361" s="166">
        <f>'Ведом23-25'!K1049</f>
        <v>0</v>
      </c>
      <c r="K361" s="242"/>
      <c r="L361" s="242"/>
      <c r="M361" s="242"/>
    </row>
    <row r="362" spans="1:13" s="112" customFormat="1" ht="47.25" x14ac:dyDescent="0.25">
      <c r="A362" s="207" t="s">
        <v>455</v>
      </c>
      <c r="B362" s="208" t="s">
        <v>132</v>
      </c>
      <c r="C362" s="208" t="s">
        <v>122</v>
      </c>
      <c r="D362" s="208" t="s">
        <v>425</v>
      </c>
      <c r="E362" s="208"/>
      <c r="F362" s="168">
        <f>F363+F368+F371+F376</f>
        <v>0</v>
      </c>
      <c r="G362" s="168">
        <f>G363+G368+G371+G376</f>
        <v>0</v>
      </c>
      <c r="H362" s="168">
        <f>H363+H368+H371+H376</f>
        <v>0</v>
      </c>
      <c r="I362" s="168">
        <f t="shared" ref="I362:J362" si="215">I363+I368+I371+I376</f>
        <v>0</v>
      </c>
      <c r="J362" s="168">
        <f t="shared" si="215"/>
        <v>0</v>
      </c>
      <c r="K362" s="242"/>
      <c r="L362" s="242"/>
      <c r="M362" s="242"/>
    </row>
    <row r="363" spans="1:13" s="112" customFormat="1" ht="47.25" x14ac:dyDescent="0.25">
      <c r="A363" s="386" t="s">
        <v>311</v>
      </c>
      <c r="B363" s="389" t="s">
        <v>132</v>
      </c>
      <c r="C363" s="389" t="s">
        <v>122</v>
      </c>
      <c r="D363" s="389" t="s">
        <v>426</v>
      </c>
      <c r="E363" s="389"/>
      <c r="F363" s="166">
        <f>F364+F366</f>
        <v>0</v>
      </c>
      <c r="G363" s="166">
        <f>G364+G366</f>
        <v>0</v>
      </c>
      <c r="H363" s="166">
        <f>H364+H366</f>
        <v>0</v>
      </c>
      <c r="I363" s="166">
        <f t="shared" ref="I363:J363" si="216">I364+I366</f>
        <v>0</v>
      </c>
      <c r="J363" s="166">
        <f t="shared" si="216"/>
        <v>0</v>
      </c>
      <c r="K363" s="242"/>
      <c r="L363" s="242"/>
      <c r="M363" s="242"/>
    </row>
    <row r="364" spans="1:13" ht="31.5" x14ac:dyDescent="0.25">
      <c r="A364" s="386" t="s">
        <v>91</v>
      </c>
      <c r="B364" s="389" t="s">
        <v>132</v>
      </c>
      <c r="C364" s="389" t="s">
        <v>122</v>
      </c>
      <c r="D364" s="389" t="s">
        <v>426</v>
      </c>
      <c r="E364" s="389" t="s">
        <v>92</v>
      </c>
      <c r="F364" s="9">
        <f>F365</f>
        <v>0</v>
      </c>
      <c r="G364" s="9">
        <f>G365</f>
        <v>0</v>
      </c>
      <c r="H364" s="9">
        <f>H365</f>
        <v>0</v>
      </c>
      <c r="I364" s="9">
        <f t="shared" ref="I364:J364" si="217">I365</f>
        <v>0</v>
      </c>
      <c r="J364" s="9">
        <f t="shared" si="217"/>
        <v>0</v>
      </c>
    </row>
    <row r="365" spans="1:13" ht="31.5" x14ac:dyDescent="0.25">
      <c r="A365" s="386" t="s">
        <v>93</v>
      </c>
      <c r="B365" s="389" t="s">
        <v>132</v>
      </c>
      <c r="C365" s="389" t="s">
        <v>122</v>
      </c>
      <c r="D365" s="389" t="s">
        <v>426</v>
      </c>
      <c r="E365" s="389" t="s">
        <v>94</v>
      </c>
      <c r="F365" s="9">
        <f>'Ведом23-25'!G1053</f>
        <v>0</v>
      </c>
      <c r="G365" s="9">
        <f>'Ведом23-25'!H1053</f>
        <v>0</v>
      </c>
      <c r="H365" s="9">
        <f>'Ведом23-25'!I1053</f>
        <v>0</v>
      </c>
      <c r="I365" s="9">
        <f>'Ведом23-25'!J1053</f>
        <v>0</v>
      </c>
      <c r="J365" s="9">
        <f>'Ведом23-25'!K1053</f>
        <v>0</v>
      </c>
    </row>
    <row r="366" spans="1:13" ht="15.75" x14ac:dyDescent="0.25">
      <c r="A366" s="386" t="s">
        <v>95</v>
      </c>
      <c r="B366" s="389" t="s">
        <v>132</v>
      </c>
      <c r="C366" s="389" t="s">
        <v>122</v>
      </c>
      <c r="D366" s="389" t="s">
        <v>426</v>
      </c>
      <c r="E366" s="389" t="s">
        <v>316</v>
      </c>
      <c r="F366" s="9">
        <f>F367</f>
        <v>0</v>
      </c>
      <c r="G366" s="9">
        <f>G367</f>
        <v>0</v>
      </c>
      <c r="H366" s="9">
        <f>H367</f>
        <v>0</v>
      </c>
      <c r="I366" s="9">
        <f t="shared" ref="I366:J366" si="218">I367</f>
        <v>0</v>
      </c>
      <c r="J366" s="9">
        <f t="shared" si="218"/>
        <v>0</v>
      </c>
    </row>
    <row r="367" spans="1:13" ht="15.75" x14ac:dyDescent="0.25">
      <c r="A367" s="386" t="s">
        <v>227</v>
      </c>
      <c r="B367" s="389" t="s">
        <v>132</v>
      </c>
      <c r="C367" s="389" t="s">
        <v>122</v>
      </c>
      <c r="D367" s="389" t="s">
        <v>426</v>
      </c>
      <c r="E367" s="389" t="s">
        <v>501</v>
      </c>
      <c r="F367" s="9">
        <f>'Ведом23-25'!G1055</f>
        <v>0</v>
      </c>
      <c r="G367" s="9">
        <f>'Ведом23-25'!H1055</f>
        <v>0</v>
      </c>
      <c r="H367" s="9">
        <f>'Ведом23-25'!I1055</f>
        <v>0</v>
      </c>
      <c r="I367" s="9">
        <f>'Ведом23-25'!J1055</f>
        <v>0</v>
      </c>
      <c r="J367" s="9">
        <f>'Ведом23-25'!K1055</f>
        <v>0</v>
      </c>
    </row>
    <row r="368" spans="1:13" ht="31.5" x14ac:dyDescent="0.25">
      <c r="A368" s="386" t="s">
        <v>930</v>
      </c>
      <c r="B368" s="389" t="s">
        <v>132</v>
      </c>
      <c r="C368" s="389" t="s">
        <v>122</v>
      </c>
      <c r="D368" s="389" t="s">
        <v>427</v>
      </c>
      <c r="E368" s="389"/>
      <c r="F368" s="9">
        <f t="shared" ref="F368:H369" si="219">F369</f>
        <v>0</v>
      </c>
      <c r="G368" s="9">
        <f t="shared" si="219"/>
        <v>0</v>
      </c>
      <c r="H368" s="9">
        <f t="shared" si="219"/>
        <v>0</v>
      </c>
      <c r="I368" s="9">
        <f t="shared" ref="I368:J369" si="220">I369</f>
        <v>0</v>
      </c>
      <c r="J368" s="9">
        <f t="shared" si="220"/>
        <v>0</v>
      </c>
    </row>
    <row r="369" spans="1:13" ht="31.5" x14ac:dyDescent="0.25">
      <c r="A369" s="386" t="s">
        <v>91</v>
      </c>
      <c r="B369" s="389" t="s">
        <v>132</v>
      </c>
      <c r="C369" s="389" t="s">
        <v>122</v>
      </c>
      <c r="D369" s="389" t="s">
        <v>427</v>
      </c>
      <c r="E369" s="389" t="s">
        <v>92</v>
      </c>
      <c r="F369" s="9">
        <f t="shared" si="219"/>
        <v>0</v>
      </c>
      <c r="G369" s="9">
        <f t="shared" si="219"/>
        <v>0</v>
      </c>
      <c r="H369" s="9">
        <f t="shared" si="219"/>
        <v>0</v>
      </c>
      <c r="I369" s="9">
        <f t="shared" si="220"/>
        <v>0</v>
      </c>
      <c r="J369" s="9">
        <f t="shared" si="220"/>
        <v>0</v>
      </c>
    </row>
    <row r="370" spans="1:13" ht="31.5" x14ac:dyDescent="0.25">
      <c r="A370" s="386" t="s">
        <v>93</v>
      </c>
      <c r="B370" s="389" t="s">
        <v>132</v>
      </c>
      <c r="C370" s="389" t="s">
        <v>122</v>
      </c>
      <c r="D370" s="389" t="s">
        <v>427</v>
      </c>
      <c r="E370" s="389" t="s">
        <v>94</v>
      </c>
      <c r="F370" s="9">
        <f>'Ведом23-25'!G1058</f>
        <v>0</v>
      </c>
      <c r="G370" s="9">
        <f>'Ведом23-25'!H1058</f>
        <v>0</v>
      </c>
      <c r="H370" s="9">
        <f>'Ведом23-25'!I1058</f>
        <v>0</v>
      </c>
      <c r="I370" s="9">
        <f>'Ведом23-25'!J1058</f>
        <v>0</v>
      </c>
      <c r="J370" s="9">
        <f>'Ведом23-25'!K1058</f>
        <v>0</v>
      </c>
    </row>
    <row r="371" spans="1:13" ht="47.25" x14ac:dyDescent="0.25">
      <c r="A371" s="90" t="s">
        <v>312</v>
      </c>
      <c r="B371" s="389" t="s">
        <v>132</v>
      </c>
      <c r="C371" s="389" t="s">
        <v>122</v>
      </c>
      <c r="D371" s="389" t="s">
        <v>428</v>
      </c>
      <c r="E371" s="389"/>
      <c r="F371" s="9">
        <f>F372+F374</f>
        <v>0</v>
      </c>
      <c r="G371" s="9">
        <f>G372+G374</f>
        <v>0</v>
      </c>
      <c r="H371" s="9">
        <f>H372+H374</f>
        <v>0</v>
      </c>
      <c r="I371" s="9">
        <f t="shared" ref="I371:J371" si="221">I372+I374</f>
        <v>0</v>
      </c>
      <c r="J371" s="9">
        <f t="shared" si="221"/>
        <v>0</v>
      </c>
    </row>
    <row r="372" spans="1:13" s="112" customFormat="1" ht="31.5" x14ac:dyDescent="0.25">
      <c r="A372" s="386" t="s">
        <v>317</v>
      </c>
      <c r="B372" s="389" t="s">
        <v>132</v>
      </c>
      <c r="C372" s="389" t="s">
        <v>122</v>
      </c>
      <c r="D372" s="389" t="s">
        <v>428</v>
      </c>
      <c r="E372" s="389" t="s">
        <v>316</v>
      </c>
      <c r="F372" s="9">
        <f>F373</f>
        <v>0</v>
      </c>
      <c r="G372" s="9">
        <f>G373</f>
        <v>0</v>
      </c>
      <c r="H372" s="9">
        <f>H373</f>
        <v>0</v>
      </c>
      <c r="I372" s="9">
        <f t="shared" ref="I372:J372" si="222">I373</f>
        <v>0</v>
      </c>
      <c r="J372" s="9">
        <f t="shared" si="222"/>
        <v>0</v>
      </c>
      <c r="K372" s="242"/>
      <c r="L372" s="242"/>
      <c r="M372" s="242"/>
    </row>
    <row r="373" spans="1:13" s="112" customFormat="1" ht="63" x14ac:dyDescent="0.25">
      <c r="A373" s="386" t="s">
        <v>486</v>
      </c>
      <c r="B373" s="389" t="s">
        <v>132</v>
      </c>
      <c r="C373" s="389" t="s">
        <v>122</v>
      </c>
      <c r="D373" s="389" t="s">
        <v>428</v>
      </c>
      <c r="E373" s="389" t="s">
        <v>501</v>
      </c>
      <c r="F373" s="9">
        <f>'Ведом23-25'!G1061</f>
        <v>0</v>
      </c>
      <c r="G373" s="9">
        <f>'Ведом23-25'!H1061</f>
        <v>0</v>
      </c>
      <c r="H373" s="9">
        <f>'Ведом23-25'!I1061</f>
        <v>0</v>
      </c>
      <c r="I373" s="9">
        <f>'Ведом23-25'!J1061</f>
        <v>0</v>
      </c>
      <c r="J373" s="9">
        <f>'Ведом23-25'!K1061</f>
        <v>0</v>
      </c>
      <c r="K373" s="242"/>
      <c r="L373" s="242"/>
      <c r="M373" s="242"/>
    </row>
    <row r="374" spans="1:13" s="112" customFormat="1" ht="15.75" x14ac:dyDescent="0.25">
      <c r="A374" s="386" t="s">
        <v>95</v>
      </c>
      <c r="B374" s="389" t="s">
        <v>132</v>
      </c>
      <c r="C374" s="389" t="s">
        <v>122</v>
      </c>
      <c r="D374" s="389" t="s">
        <v>428</v>
      </c>
      <c r="E374" s="389" t="s">
        <v>101</v>
      </c>
      <c r="F374" s="9">
        <f>F375</f>
        <v>0</v>
      </c>
      <c r="G374" s="9">
        <f>G375</f>
        <v>0</v>
      </c>
      <c r="H374" s="9">
        <f>H375</f>
        <v>0</v>
      </c>
      <c r="I374" s="9">
        <f t="shared" ref="I374:J374" si="223">I375</f>
        <v>0</v>
      </c>
      <c r="J374" s="9">
        <f t="shared" si="223"/>
        <v>0</v>
      </c>
      <c r="K374" s="242"/>
      <c r="L374" s="242"/>
      <c r="M374" s="242"/>
    </row>
    <row r="375" spans="1:13" s="112" customFormat="1" ht="15.75" x14ac:dyDescent="0.25">
      <c r="A375" s="386" t="s">
        <v>268</v>
      </c>
      <c r="B375" s="389" t="s">
        <v>132</v>
      </c>
      <c r="C375" s="389" t="s">
        <v>122</v>
      </c>
      <c r="D375" s="389" t="s">
        <v>428</v>
      </c>
      <c r="E375" s="389" t="s">
        <v>97</v>
      </c>
      <c r="F375" s="9">
        <f>'Ведом23-25'!G1063</f>
        <v>0</v>
      </c>
      <c r="G375" s="9">
        <f>'Ведом23-25'!H1063</f>
        <v>0</v>
      </c>
      <c r="H375" s="9">
        <f>'Ведом23-25'!I1063</f>
        <v>0</v>
      </c>
      <c r="I375" s="9">
        <f>'Ведом23-25'!J1063</f>
        <v>0</v>
      </c>
      <c r="J375" s="9">
        <f>'Ведом23-25'!K1063</f>
        <v>0</v>
      </c>
      <c r="K375" s="242"/>
      <c r="L375" s="242"/>
      <c r="M375" s="242"/>
    </row>
    <row r="376" spans="1:13" s="112" customFormat="1" ht="31.5" x14ac:dyDescent="0.25">
      <c r="A376" s="386" t="s">
        <v>502</v>
      </c>
      <c r="B376" s="389" t="s">
        <v>132</v>
      </c>
      <c r="C376" s="389" t="s">
        <v>122</v>
      </c>
      <c r="D376" s="389" t="s">
        <v>503</v>
      </c>
      <c r="E376" s="389"/>
      <c r="F376" s="9">
        <f t="shared" ref="F376:H377" si="224">F377</f>
        <v>0</v>
      </c>
      <c r="G376" s="9">
        <f t="shared" si="224"/>
        <v>0</v>
      </c>
      <c r="H376" s="9">
        <f t="shared" si="224"/>
        <v>0</v>
      </c>
      <c r="I376" s="9">
        <f t="shared" ref="I376:J377" si="225">I377</f>
        <v>0</v>
      </c>
      <c r="J376" s="9">
        <f t="shared" si="225"/>
        <v>0</v>
      </c>
      <c r="K376" s="242"/>
      <c r="L376" s="242"/>
      <c r="M376" s="242"/>
    </row>
    <row r="377" spans="1:13" s="112" customFormat="1" ht="31.5" x14ac:dyDescent="0.25">
      <c r="A377" s="386" t="s">
        <v>91</v>
      </c>
      <c r="B377" s="389" t="s">
        <v>132</v>
      </c>
      <c r="C377" s="389" t="s">
        <v>122</v>
      </c>
      <c r="D377" s="389" t="s">
        <v>503</v>
      </c>
      <c r="E377" s="389" t="s">
        <v>92</v>
      </c>
      <c r="F377" s="9">
        <f t="shared" si="224"/>
        <v>0</v>
      </c>
      <c r="G377" s="9">
        <f t="shared" si="224"/>
        <v>0</v>
      </c>
      <c r="H377" s="9">
        <f t="shared" si="224"/>
        <v>0</v>
      </c>
      <c r="I377" s="9">
        <f t="shared" si="225"/>
        <v>0</v>
      </c>
      <c r="J377" s="9">
        <f t="shared" si="225"/>
        <v>0</v>
      </c>
      <c r="K377" s="242"/>
      <c r="L377" s="242"/>
      <c r="M377" s="242"/>
    </row>
    <row r="378" spans="1:13" s="112" customFormat="1" ht="31.5" x14ac:dyDescent="0.25">
      <c r="A378" s="386" t="s">
        <v>93</v>
      </c>
      <c r="B378" s="389" t="s">
        <v>132</v>
      </c>
      <c r="C378" s="389" t="s">
        <v>122</v>
      </c>
      <c r="D378" s="389" t="s">
        <v>503</v>
      </c>
      <c r="E378" s="389" t="s">
        <v>94</v>
      </c>
      <c r="F378" s="9">
        <f>'Ведом23-25'!G1066</f>
        <v>0</v>
      </c>
      <c r="G378" s="9">
        <f>'Ведом23-25'!H1066</f>
        <v>0</v>
      </c>
      <c r="H378" s="9">
        <f>'Ведом23-25'!I1066</f>
        <v>0</v>
      </c>
      <c r="I378" s="9">
        <f>'Ведом23-25'!J1066</f>
        <v>0</v>
      </c>
      <c r="J378" s="9">
        <f>'Ведом23-25'!K1066</f>
        <v>0</v>
      </c>
      <c r="K378" s="242"/>
      <c r="L378" s="242"/>
      <c r="M378" s="242"/>
    </row>
    <row r="379" spans="1:13" s="112" customFormat="1" ht="63" x14ac:dyDescent="0.25">
      <c r="A379" s="207" t="s">
        <v>931</v>
      </c>
      <c r="B379" s="208" t="s">
        <v>132</v>
      </c>
      <c r="C379" s="208" t="s">
        <v>122</v>
      </c>
      <c r="D379" s="208" t="s">
        <v>212</v>
      </c>
      <c r="E379" s="208"/>
      <c r="F379" s="35">
        <f>F380+F384+F390+F394+F398+F402+F406+F410</f>
        <v>23664.3</v>
      </c>
      <c r="G379" s="35">
        <f>G380+G384+G390+G394+G398+G402+G406+G410</f>
        <v>23757.1</v>
      </c>
      <c r="H379" s="35">
        <f>H380+H384+H390+H394+H398+H402+H406+H410</f>
        <v>22922.222000000002</v>
      </c>
      <c r="I379" s="35">
        <f t="shared" ref="I379:J379" si="226">I380+I384+I390+I394+I398+I402+I406+I410</f>
        <v>700</v>
      </c>
      <c r="J379" s="35">
        <f t="shared" si="226"/>
        <v>0</v>
      </c>
      <c r="K379" s="242"/>
      <c r="L379" s="242"/>
      <c r="M379" s="242"/>
    </row>
    <row r="380" spans="1:13" s="112" customFormat="1" ht="31.5" x14ac:dyDescent="0.25">
      <c r="A380" s="207" t="s">
        <v>408</v>
      </c>
      <c r="B380" s="208" t="s">
        <v>132</v>
      </c>
      <c r="C380" s="208" t="s">
        <v>122</v>
      </c>
      <c r="D380" s="208" t="s">
        <v>410</v>
      </c>
      <c r="E380" s="208"/>
      <c r="F380" s="35">
        <f t="shared" ref="F380:H382" si="227">F381</f>
        <v>333.9</v>
      </c>
      <c r="G380" s="35">
        <f t="shared" si="227"/>
        <v>507.3</v>
      </c>
      <c r="H380" s="35">
        <f t="shared" si="227"/>
        <v>700</v>
      </c>
      <c r="I380" s="35">
        <f t="shared" ref="I380:J382" si="228">I381</f>
        <v>700</v>
      </c>
      <c r="J380" s="35">
        <f t="shared" si="228"/>
        <v>0</v>
      </c>
      <c r="K380" s="242"/>
      <c r="L380" s="242"/>
      <c r="M380" s="242"/>
    </row>
    <row r="381" spans="1:13" s="112" customFormat="1" ht="15.75" x14ac:dyDescent="0.25">
      <c r="A381" s="28" t="s">
        <v>409</v>
      </c>
      <c r="B381" s="388" t="s">
        <v>132</v>
      </c>
      <c r="C381" s="388" t="s">
        <v>122</v>
      </c>
      <c r="D381" s="389" t="s">
        <v>411</v>
      </c>
      <c r="E381" s="388"/>
      <c r="F381" s="9">
        <f t="shared" si="227"/>
        <v>333.9</v>
      </c>
      <c r="G381" s="9">
        <f t="shared" si="227"/>
        <v>507.3</v>
      </c>
      <c r="H381" s="9">
        <f t="shared" si="227"/>
        <v>700</v>
      </c>
      <c r="I381" s="9">
        <f t="shared" si="228"/>
        <v>700</v>
      </c>
      <c r="J381" s="9">
        <f t="shared" si="228"/>
        <v>0</v>
      </c>
      <c r="K381" s="242"/>
      <c r="L381" s="242"/>
      <c r="M381" s="242"/>
    </row>
    <row r="382" spans="1:13" s="112" customFormat="1" ht="31.5" x14ac:dyDescent="0.25">
      <c r="A382" s="21" t="s">
        <v>91</v>
      </c>
      <c r="B382" s="388" t="s">
        <v>132</v>
      </c>
      <c r="C382" s="388" t="s">
        <v>122</v>
      </c>
      <c r="D382" s="389" t="s">
        <v>411</v>
      </c>
      <c r="E382" s="388" t="s">
        <v>92</v>
      </c>
      <c r="F382" s="9">
        <f t="shared" si="227"/>
        <v>333.9</v>
      </c>
      <c r="G382" s="9">
        <f t="shared" si="227"/>
        <v>507.3</v>
      </c>
      <c r="H382" s="9">
        <f t="shared" si="227"/>
        <v>700</v>
      </c>
      <c r="I382" s="9">
        <f t="shared" si="228"/>
        <v>700</v>
      </c>
      <c r="J382" s="9">
        <f t="shared" si="228"/>
        <v>0</v>
      </c>
      <c r="K382" s="242"/>
      <c r="L382" s="242"/>
      <c r="M382" s="242"/>
    </row>
    <row r="383" spans="1:13" s="112" customFormat="1" ht="31.5" x14ac:dyDescent="0.25">
      <c r="A383" s="21" t="s">
        <v>93</v>
      </c>
      <c r="B383" s="388" t="s">
        <v>132</v>
      </c>
      <c r="C383" s="388" t="s">
        <v>122</v>
      </c>
      <c r="D383" s="389" t="s">
        <v>411</v>
      </c>
      <c r="E383" s="388" t="s">
        <v>94</v>
      </c>
      <c r="F383" s="9">
        <f>'Ведом23-25'!G1071</f>
        <v>333.9</v>
      </c>
      <c r="G383" s="9">
        <f>'Ведом23-25'!H1071</f>
        <v>507.3</v>
      </c>
      <c r="H383" s="9">
        <f>'Ведом23-25'!I1071</f>
        <v>700</v>
      </c>
      <c r="I383" s="9">
        <f>'Ведом23-25'!J1071</f>
        <v>700</v>
      </c>
      <c r="J383" s="9">
        <f>'Ведом23-25'!K1071</f>
        <v>0</v>
      </c>
      <c r="K383" s="242"/>
      <c r="L383" s="242"/>
      <c r="M383" s="242"/>
    </row>
    <row r="384" spans="1:13" s="112" customFormat="1" ht="31.5" x14ac:dyDescent="0.25">
      <c r="A384" s="23" t="s">
        <v>412</v>
      </c>
      <c r="B384" s="6" t="s">
        <v>132</v>
      </c>
      <c r="C384" s="6" t="s">
        <v>122</v>
      </c>
      <c r="D384" s="208" t="s">
        <v>413</v>
      </c>
      <c r="E384" s="6"/>
      <c r="F384" s="35">
        <f>F385</f>
        <v>48.4</v>
      </c>
      <c r="G384" s="35">
        <f>G385</f>
        <v>38.4</v>
      </c>
      <c r="H384" s="35">
        <f>H385</f>
        <v>0</v>
      </c>
      <c r="I384" s="35">
        <f t="shared" ref="I384:J384" si="229">I385</f>
        <v>0</v>
      </c>
      <c r="J384" s="35">
        <f t="shared" si="229"/>
        <v>0</v>
      </c>
      <c r="K384" s="242"/>
      <c r="L384" s="242"/>
      <c r="M384" s="242"/>
    </row>
    <row r="385" spans="1:14" s="112" customFormat="1" ht="15.75" x14ac:dyDescent="0.25">
      <c r="A385" s="28" t="s">
        <v>213</v>
      </c>
      <c r="B385" s="388" t="s">
        <v>132</v>
      </c>
      <c r="C385" s="388" t="s">
        <v>122</v>
      </c>
      <c r="D385" s="389" t="s">
        <v>416</v>
      </c>
      <c r="E385" s="388"/>
      <c r="F385" s="9">
        <f>F386+F388</f>
        <v>48.4</v>
      </c>
      <c r="G385" s="9">
        <f>G386+G388</f>
        <v>38.4</v>
      </c>
      <c r="H385" s="9">
        <f>H386+H388</f>
        <v>0</v>
      </c>
      <c r="I385" s="9">
        <f t="shared" ref="I385:J385" si="230">I386+I388</f>
        <v>0</v>
      </c>
      <c r="J385" s="9">
        <f t="shared" si="230"/>
        <v>0</v>
      </c>
      <c r="K385" s="242"/>
      <c r="L385" s="242"/>
      <c r="M385" s="242"/>
    </row>
    <row r="386" spans="1:14" s="112" customFormat="1" ht="31.5" x14ac:dyDescent="0.25">
      <c r="A386" s="21" t="s">
        <v>91</v>
      </c>
      <c r="B386" s="388" t="s">
        <v>132</v>
      </c>
      <c r="C386" s="388" t="s">
        <v>122</v>
      </c>
      <c r="D386" s="389" t="s">
        <v>416</v>
      </c>
      <c r="E386" s="388" t="s">
        <v>92</v>
      </c>
      <c r="F386" s="555">
        <f>F387</f>
        <v>30</v>
      </c>
      <c r="G386" s="555">
        <f>G387</f>
        <v>30</v>
      </c>
      <c r="H386" s="209">
        <f>H387</f>
        <v>0</v>
      </c>
      <c r="I386" s="209">
        <f t="shared" ref="I386:J386" si="231">I387</f>
        <v>0</v>
      </c>
      <c r="J386" s="209">
        <f t="shared" si="231"/>
        <v>0</v>
      </c>
      <c r="K386" s="242"/>
      <c r="L386" s="242"/>
      <c r="M386" s="242"/>
    </row>
    <row r="387" spans="1:14" s="112" customFormat="1" ht="31.5" x14ac:dyDescent="0.25">
      <c r="A387" s="21" t="s">
        <v>93</v>
      </c>
      <c r="B387" s="388" t="s">
        <v>132</v>
      </c>
      <c r="C387" s="388" t="s">
        <v>122</v>
      </c>
      <c r="D387" s="389" t="s">
        <v>416</v>
      </c>
      <c r="E387" s="388" t="s">
        <v>94</v>
      </c>
      <c r="F387" s="555">
        <f>'Ведом23-25'!G1075</f>
        <v>30</v>
      </c>
      <c r="G387" s="555">
        <f>'Ведом23-25'!H1075</f>
        <v>30</v>
      </c>
      <c r="H387" s="209">
        <f>'Ведом23-25'!I1075</f>
        <v>0</v>
      </c>
      <c r="I387" s="209">
        <f>'Ведом23-25'!J1075</f>
        <v>0</v>
      </c>
      <c r="J387" s="209">
        <f>'Ведом23-25'!K1075</f>
        <v>0</v>
      </c>
      <c r="K387" s="242"/>
      <c r="L387" s="242"/>
      <c r="M387" s="242"/>
    </row>
    <row r="388" spans="1:14" s="112" customFormat="1" ht="15.75" x14ac:dyDescent="0.25">
      <c r="A388" s="386" t="s">
        <v>95</v>
      </c>
      <c r="B388" s="388" t="s">
        <v>132</v>
      </c>
      <c r="C388" s="388" t="s">
        <v>122</v>
      </c>
      <c r="D388" s="389" t="s">
        <v>416</v>
      </c>
      <c r="E388" s="388" t="s">
        <v>101</v>
      </c>
      <c r="F388" s="555">
        <f>F389</f>
        <v>18.399999999999999</v>
      </c>
      <c r="G388" s="555">
        <f>G389</f>
        <v>8.4</v>
      </c>
      <c r="H388" s="209">
        <f>H389</f>
        <v>0</v>
      </c>
      <c r="I388" s="209">
        <f t="shared" ref="I388:J388" si="232">I389</f>
        <v>0</v>
      </c>
      <c r="J388" s="209">
        <f t="shared" si="232"/>
        <v>0</v>
      </c>
      <c r="K388" s="242"/>
      <c r="L388" s="242"/>
      <c r="M388" s="242"/>
    </row>
    <row r="389" spans="1:14" s="112" customFormat="1" ht="15.75" x14ac:dyDescent="0.25">
      <c r="A389" s="386" t="s">
        <v>872</v>
      </c>
      <c r="B389" s="388" t="s">
        <v>132</v>
      </c>
      <c r="C389" s="388" t="s">
        <v>122</v>
      </c>
      <c r="D389" s="389" t="s">
        <v>416</v>
      </c>
      <c r="E389" s="388" t="s">
        <v>103</v>
      </c>
      <c r="F389" s="555">
        <f>'Ведом23-25'!G1077</f>
        <v>18.399999999999999</v>
      </c>
      <c r="G389" s="555">
        <f>'Ведом23-25'!H1077</f>
        <v>8.4</v>
      </c>
      <c r="H389" s="209">
        <f>'Ведом23-25'!I1077</f>
        <v>0</v>
      </c>
      <c r="I389" s="209">
        <f>'Ведом23-25'!J1077</f>
        <v>0</v>
      </c>
      <c r="J389" s="209">
        <f>'Ведом23-25'!K1077</f>
        <v>0</v>
      </c>
      <c r="K389" s="242"/>
      <c r="L389" s="242"/>
      <c r="M389" s="242"/>
    </row>
    <row r="390" spans="1:14" ht="31.5" x14ac:dyDescent="0.25">
      <c r="A390" s="34" t="s">
        <v>414</v>
      </c>
      <c r="B390" s="6" t="s">
        <v>132</v>
      </c>
      <c r="C390" s="6" t="s">
        <v>122</v>
      </c>
      <c r="D390" s="208" t="s">
        <v>415</v>
      </c>
      <c r="E390" s="6"/>
      <c r="F390" s="35">
        <f t="shared" ref="F390:H392" si="233">F391</f>
        <v>500</v>
      </c>
      <c r="G390" s="35">
        <f t="shared" si="233"/>
        <v>500</v>
      </c>
      <c r="H390" s="35">
        <f t="shared" si="233"/>
        <v>0</v>
      </c>
      <c r="I390" s="35">
        <f t="shared" ref="I390:J392" si="234">I391</f>
        <v>0</v>
      </c>
      <c r="J390" s="35">
        <f t="shared" si="234"/>
        <v>0</v>
      </c>
    </row>
    <row r="391" spans="1:14" ht="15.75" x14ac:dyDescent="0.25">
      <c r="A391" s="28" t="s">
        <v>214</v>
      </c>
      <c r="B391" s="388" t="s">
        <v>132</v>
      </c>
      <c r="C391" s="388" t="s">
        <v>122</v>
      </c>
      <c r="D391" s="389" t="s">
        <v>417</v>
      </c>
      <c r="E391" s="388"/>
      <c r="F391" s="9">
        <f t="shared" si="233"/>
        <v>500</v>
      </c>
      <c r="G391" s="9">
        <f t="shared" si="233"/>
        <v>500</v>
      </c>
      <c r="H391" s="9">
        <f t="shared" si="233"/>
        <v>0</v>
      </c>
      <c r="I391" s="9">
        <f t="shared" si="234"/>
        <v>0</v>
      </c>
      <c r="J391" s="9">
        <f t="shared" si="234"/>
        <v>0</v>
      </c>
    </row>
    <row r="392" spans="1:14" ht="31.5" x14ac:dyDescent="0.25">
      <c r="A392" s="21" t="s">
        <v>91</v>
      </c>
      <c r="B392" s="388" t="s">
        <v>132</v>
      </c>
      <c r="C392" s="388" t="s">
        <v>122</v>
      </c>
      <c r="D392" s="389" t="s">
        <v>417</v>
      </c>
      <c r="E392" s="388" t="s">
        <v>92</v>
      </c>
      <c r="F392" s="9">
        <f t="shared" si="233"/>
        <v>500</v>
      </c>
      <c r="G392" s="9">
        <f t="shared" si="233"/>
        <v>500</v>
      </c>
      <c r="H392" s="9">
        <f t="shared" si="233"/>
        <v>0</v>
      </c>
      <c r="I392" s="9">
        <f t="shared" si="234"/>
        <v>0</v>
      </c>
      <c r="J392" s="9">
        <f t="shared" si="234"/>
        <v>0</v>
      </c>
    </row>
    <row r="393" spans="1:14" ht="31.5" x14ac:dyDescent="0.25">
      <c r="A393" s="21" t="s">
        <v>93</v>
      </c>
      <c r="B393" s="388" t="s">
        <v>132</v>
      </c>
      <c r="C393" s="388" t="s">
        <v>122</v>
      </c>
      <c r="D393" s="389" t="s">
        <v>417</v>
      </c>
      <c r="E393" s="388" t="s">
        <v>94</v>
      </c>
      <c r="F393" s="9">
        <f>'Ведом23-25'!G1081</f>
        <v>500</v>
      </c>
      <c r="G393" s="9">
        <f>'Ведом23-25'!H1081</f>
        <v>500</v>
      </c>
      <c r="H393" s="9">
        <f>'Ведом23-25'!I1081</f>
        <v>0</v>
      </c>
      <c r="I393" s="9">
        <f>'Ведом23-25'!J1081</f>
        <v>0</v>
      </c>
      <c r="J393" s="9">
        <f>'Ведом23-25'!K1081</f>
        <v>0</v>
      </c>
    </row>
    <row r="394" spans="1:14" ht="31.5" x14ac:dyDescent="0.25">
      <c r="A394" s="34" t="s">
        <v>418</v>
      </c>
      <c r="B394" s="6" t="s">
        <v>132</v>
      </c>
      <c r="C394" s="6" t="s">
        <v>122</v>
      </c>
      <c r="D394" s="208" t="s">
        <v>419</v>
      </c>
      <c r="E394" s="6"/>
      <c r="F394" s="35">
        <f t="shared" ref="F394:H396" si="235">F395</f>
        <v>0</v>
      </c>
      <c r="G394" s="35">
        <f t="shared" si="235"/>
        <v>0</v>
      </c>
      <c r="H394" s="35">
        <f t="shared" si="235"/>
        <v>0</v>
      </c>
      <c r="I394" s="35">
        <f t="shared" ref="I394:J396" si="236">I395</f>
        <v>0</v>
      </c>
      <c r="J394" s="35">
        <f t="shared" si="236"/>
        <v>0</v>
      </c>
    </row>
    <row r="395" spans="1:14" ht="15.75" x14ac:dyDescent="0.25">
      <c r="A395" s="28" t="s">
        <v>215</v>
      </c>
      <c r="B395" s="388" t="s">
        <v>132</v>
      </c>
      <c r="C395" s="388" t="s">
        <v>122</v>
      </c>
      <c r="D395" s="389" t="s">
        <v>420</v>
      </c>
      <c r="E395" s="388"/>
      <c r="F395" s="204">
        <f t="shared" si="235"/>
        <v>0</v>
      </c>
      <c r="G395" s="204">
        <f t="shared" si="235"/>
        <v>0</v>
      </c>
      <c r="H395" s="204">
        <f t="shared" si="235"/>
        <v>0</v>
      </c>
      <c r="I395" s="204">
        <f t="shared" si="236"/>
        <v>0</v>
      </c>
      <c r="J395" s="204">
        <f t="shared" si="236"/>
        <v>0</v>
      </c>
      <c r="M395" s="124"/>
      <c r="N395" s="126"/>
    </row>
    <row r="396" spans="1:14" ht="31.5" x14ac:dyDescent="0.25">
      <c r="A396" s="21" t="s">
        <v>91</v>
      </c>
      <c r="B396" s="388" t="s">
        <v>132</v>
      </c>
      <c r="C396" s="388" t="s">
        <v>122</v>
      </c>
      <c r="D396" s="389" t="s">
        <v>420</v>
      </c>
      <c r="E396" s="388" t="s">
        <v>92</v>
      </c>
      <c r="F396" s="204">
        <f t="shared" si="235"/>
        <v>0</v>
      </c>
      <c r="G396" s="204">
        <f t="shared" si="235"/>
        <v>0</v>
      </c>
      <c r="H396" s="204">
        <f t="shared" si="235"/>
        <v>0</v>
      </c>
      <c r="I396" s="204">
        <f t="shared" si="236"/>
        <v>0</v>
      </c>
      <c r="J396" s="204">
        <f t="shared" si="236"/>
        <v>0</v>
      </c>
      <c r="K396" s="65"/>
      <c r="N396" s="15"/>
    </row>
    <row r="397" spans="1:14" ht="31.5" x14ac:dyDescent="0.25">
      <c r="A397" s="21" t="s">
        <v>93</v>
      </c>
      <c r="B397" s="388" t="s">
        <v>132</v>
      </c>
      <c r="C397" s="388" t="s">
        <v>122</v>
      </c>
      <c r="D397" s="389" t="s">
        <v>420</v>
      </c>
      <c r="E397" s="388" t="s">
        <v>94</v>
      </c>
      <c r="F397" s="204">
        <f>'Ведом23-25'!G1085</f>
        <v>0</v>
      </c>
      <c r="G397" s="204">
        <f>'Ведом23-25'!H1085</f>
        <v>0</v>
      </c>
      <c r="H397" s="204">
        <f>'Ведом23-25'!I1085</f>
        <v>0</v>
      </c>
      <c r="I397" s="204">
        <f>'Ведом23-25'!J1085</f>
        <v>0</v>
      </c>
      <c r="J397" s="204">
        <f>'Ведом23-25'!K1085</f>
        <v>0</v>
      </c>
    </row>
    <row r="398" spans="1:14" ht="31.5" x14ac:dyDescent="0.25">
      <c r="A398" s="23" t="s">
        <v>456</v>
      </c>
      <c r="B398" s="6" t="s">
        <v>132</v>
      </c>
      <c r="C398" s="6" t="s">
        <v>122</v>
      </c>
      <c r="D398" s="208" t="s">
        <v>457</v>
      </c>
      <c r="E398" s="6"/>
      <c r="F398" s="203">
        <f t="shared" ref="F398:H400" si="237">F399</f>
        <v>86</v>
      </c>
      <c r="G398" s="203">
        <f t="shared" si="237"/>
        <v>85.9</v>
      </c>
      <c r="H398" s="203">
        <f t="shared" si="237"/>
        <v>0</v>
      </c>
      <c r="I398" s="203">
        <f t="shared" ref="I398:J400" si="238">I399</f>
        <v>0</v>
      </c>
      <c r="J398" s="203">
        <f t="shared" si="238"/>
        <v>0</v>
      </c>
    </row>
    <row r="399" spans="1:14" ht="15.75" x14ac:dyDescent="0.25">
      <c r="A399" s="28" t="s">
        <v>216</v>
      </c>
      <c r="B399" s="388" t="s">
        <v>132</v>
      </c>
      <c r="C399" s="388" t="s">
        <v>122</v>
      </c>
      <c r="D399" s="389" t="s">
        <v>460</v>
      </c>
      <c r="E399" s="388"/>
      <c r="F399" s="204">
        <f t="shared" si="237"/>
        <v>86</v>
      </c>
      <c r="G399" s="204">
        <f t="shared" si="237"/>
        <v>85.9</v>
      </c>
      <c r="H399" s="204">
        <f t="shared" si="237"/>
        <v>0</v>
      </c>
      <c r="I399" s="204">
        <f t="shared" si="238"/>
        <v>0</v>
      </c>
      <c r="J399" s="204">
        <f t="shared" si="238"/>
        <v>0</v>
      </c>
    </row>
    <row r="400" spans="1:14" ht="31.5" x14ac:dyDescent="0.25">
      <c r="A400" s="21" t="s">
        <v>91</v>
      </c>
      <c r="B400" s="388" t="s">
        <v>132</v>
      </c>
      <c r="C400" s="388" t="s">
        <v>122</v>
      </c>
      <c r="D400" s="389" t="s">
        <v>460</v>
      </c>
      <c r="E400" s="388" t="s">
        <v>92</v>
      </c>
      <c r="F400" s="204">
        <f t="shared" si="237"/>
        <v>86</v>
      </c>
      <c r="G400" s="204">
        <f t="shared" si="237"/>
        <v>85.9</v>
      </c>
      <c r="H400" s="204">
        <f t="shared" si="237"/>
        <v>0</v>
      </c>
      <c r="I400" s="204">
        <f t="shared" si="238"/>
        <v>0</v>
      </c>
      <c r="J400" s="204">
        <f t="shared" si="238"/>
        <v>0</v>
      </c>
    </row>
    <row r="401" spans="1:13" ht="31.5" x14ac:dyDescent="0.25">
      <c r="A401" s="21" t="s">
        <v>93</v>
      </c>
      <c r="B401" s="388" t="s">
        <v>132</v>
      </c>
      <c r="C401" s="388" t="s">
        <v>122</v>
      </c>
      <c r="D401" s="389" t="s">
        <v>460</v>
      </c>
      <c r="E401" s="388" t="s">
        <v>94</v>
      </c>
      <c r="F401" s="204">
        <f>'Ведом23-25'!G1089</f>
        <v>86</v>
      </c>
      <c r="G401" s="204">
        <f>'Ведом23-25'!H1089</f>
        <v>85.9</v>
      </c>
      <c r="H401" s="204">
        <f>'Ведом23-25'!I1089</f>
        <v>0</v>
      </c>
      <c r="I401" s="204">
        <f>'Ведом23-25'!J1089</f>
        <v>0</v>
      </c>
      <c r="J401" s="204">
        <f>'Ведом23-25'!K1089</f>
        <v>0</v>
      </c>
    </row>
    <row r="402" spans="1:13" ht="31.5" x14ac:dyDescent="0.25">
      <c r="A402" s="121" t="s">
        <v>458</v>
      </c>
      <c r="B402" s="6" t="s">
        <v>132</v>
      </c>
      <c r="C402" s="6" t="s">
        <v>122</v>
      </c>
      <c r="D402" s="208" t="s">
        <v>459</v>
      </c>
      <c r="E402" s="6"/>
      <c r="F402" s="203">
        <f t="shared" ref="F402:H404" si="239">F403</f>
        <v>0</v>
      </c>
      <c r="G402" s="203">
        <f t="shared" si="239"/>
        <v>0</v>
      </c>
      <c r="H402" s="203">
        <f t="shared" si="239"/>
        <v>0</v>
      </c>
      <c r="I402" s="203">
        <f t="shared" ref="I402:J404" si="240">I403</f>
        <v>0</v>
      </c>
      <c r="J402" s="203">
        <f t="shared" si="240"/>
        <v>0</v>
      </c>
    </row>
    <row r="403" spans="1:13" ht="31.5" x14ac:dyDescent="0.25">
      <c r="A403" s="90" t="s">
        <v>217</v>
      </c>
      <c r="B403" s="388" t="s">
        <v>132</v>
      </c>
      <c r="C403" s="388" t="s">
        <v>122</v>
      </c>
      <c r="D403" s="389" t="s">
        <v>461</v>
      </c>
      <c r="E403" s="388"/>
      <c r="F403" s="204">
        <f t="shared" si="239"/>
        <v>0</v>
      </c>
      <c r="G403" s="204">
        <f t="shared" si="239"/>
        <v>0</v>
      </c>
      <c r="H403" s="204">
        <f t="shared" si="239"/>
        <v>0</v>
      </c>
      <c r="I403" s="204">
        <f t="shared" si="240"/>
        <v>0</v>
      </c>
      <c r="J403" s="204">
        <f t="shared" si="240"/>
        <v>0</v>
      </c>
    </row>
    <row r="404" spans="1:13" ht="31.5" x14ac:dyDescent="0.25">
      <c r="A404" s="21" t="s">
        <v>91</v>
      </c>
      <c r="B404" s="388" t="s">
        <v>132</v>
      </c>
      <c r="C404" s="388" t="s">
        <v>122</v>
      </c>
      <c r="D404" s="389" t="s">
        <v>461</v>
      </c>
      <c r="E404" s="388" t="s">
        <v>92</v>
      </c>
      <c r="F404" s="204">
        <f t="shared" si="239"/>
        <v>0</v>
      </c>
      <c r="G404" s="204">
        <f t="shared" si="239"/>
        <v>0</v>
      </c>
      <c r="H404" s="204">
        <f t="shared" si="239"/>
        <v>0</v>
      </c>
      <c r="I404" s="204">
        <f t="shared" si="240"/>
        <v>0</v>
      </c>
      <c r="J404" s="204">
        <f t="shared" si="240"/>
        <v>0</v>
      </c>
    </row>
    <row r="405" spans="1:13" ht="31.5" x14ac:dyDescent="0.25">
      <c r="A405" s="21" t="s">
        <v>93</v>
      </c>
      <c r="B405" s="388" t="s">
        <v>132</v>
      </c>
      <c r="C405" s="388" t="s">
        <v>122</v>
      </c>
      <c r="D405" s="389" t="s">
        <v>461</v>
      </c>
      <c r="E405" s="388" t="s">
        <v>94</v>
      </c>
      <c r="F405" s="204">
        <f>'Ведом23-25'!G1093</f>
        <v>0</v>
      </c>
      <c r="G405" s="204">
        <f>'Ведом23-25'!H1093</f>
        <v>0</v>
      </c>
      <c r="H405" s="204">
        <f>'Ведом23-25'!I1093</f>
        <v>0</v>
      </c>
      <c r="I405" s="204">
        <f>'Ведом23-25'!J1093</f>
        <v>0</v>
      </c>
      <c r="J405" s="204">
        <f>'Ведом23-25'!K1093</f>
        <v>0</v>
      </c>
    </row>
    <row r="406" spans="1:13" ht="31.5" x14ac:dyDescent="0.25">
      <c r="A406" s="121" t="s">
        <v>422</v>
      </c>
      <c r="B406" s="6" t="s">
        <v>132</v>
      </c>
      <c r="C406" s="6" t="s">
        <v>122</v>
      </c>
      <c r="D406" s="208" t="s">
        <v>423</v>
      </c>
      <c r="E406" s="6"/>
      <c r="F406" s="203">
        <f t="shared" ref="F406:H408" si="241">F407</f>
        <v>0</v>
      </c>
      <c r="G406" s="203">
        <f t="shared" si="241"/>
        <v>0</v>
      </c>
      <c r="H406" s="203">
        <f t="shared" si="241"/>
        <v>0</v>
      </c>
      <c r="I406" s="203">
        <f t="shared" ref="I406:J408" si="242">I407</f>
        <v>0</v>
      </c>
      <c r="J406" s="203">
        <f t="shared" si="242"/>
        <v>0</v>
      </c>
    </row>
    <row r="407" spans="1:13" ht="15.75" x14ac:dyDescent="0.25">
      <c r="A407" s="90" t="s">
        <v>218</v>
      </c>
      <c r="B407" s="388" t="s">
        <v>132</v>
      </c>
      <c r="C407" s="388" t="s">
        <v>122</v>
      </c>
      <c r="D407" s="389" t="s">
        <v>421</v>
      </c>
      <c r="E407" s="388"/>
      <c r="F407" s="204">
        <f t="shared" si="241"/>
        <v>0</v>
      </c>
      <c r="G407" s="204">
        <f t="shared" si="241"/>
        <v>0</v>
      </c>
      <c r="H407" s="204">
        <f t="shared" si="241"/>
        <v>0</v>
      </c>
      <c r="I407" s="204">
        <f t="shared" si="242"/>
        <v>0</v>
      </c>
      <c r="J407" s="204">
        <f t="shared" si="242"/>
        <v>0</v>
      </c>
    </row>
    <row r="408" spans="1:13" ht="31.5" x14ac:dyDescent="0.25">
      <c r="A408" s="386" t="s">
        <v>91</v>
      </c>
      <c r="B408" s="388" t="s">
        <v>132</v>
      </c>
      <c r="C408" s="388" t="s">
        <v>122</v>
      </c>
      <c r="D408" s="389" t="s">
        <v>421</v>
      </c>
      <c r="E408" s="388" t="s">
        <v>92</v>
      </c>
      <c r="F408" s="204">
        <f t="shared" si="241"/>
        <v>0</v>
      </c>
      <c r="G408" s="204">
        <f t="shared" si="241"/>
        <v>0</v>
      </c>
      <c r="H408" s="204">
        <f t="shared" si="241"/>
        <v>0</v>
      </c>
      <c r="I408" s="204">
        <f t="shared" si="242"/>
        <v>0</v>
      </c>
      <c r="J408" s="204">
        <f t="shared" si="242"/>
        <v>0</v>
      </c>
    </row>
    <row r="409" spans="1:13" ht="31.5" x14ac:dyDescent="0.25">
      <c r="A409" s="386" t="s">
        <v>93</v>
      </c>
      <c r="B409" s="388" t="s">
        <v>132</v>
      </c>
      <c r="C409" s="388" t="s">
        <v>122</v>
      </c>
      <c r="D409" s="389" t="s">
        <v>421</v>
      </c>
      <c r="E409" s="388" t="s">
        <v>94</v>
      </c>
      <c r="F409" s="204">
        <f>'Ведом23-25'!G1097</f>
        <v>0</v>
      </c>
      <c r="G409" s="204">
        <f>'Ведом23-25'!H1097</f>
        <v>0</v>
      </c>
      <c r="H409" s="204">
        <f>'Ведом23-25'!I1097</f>
        <v>0</v>
      </c>
      <c r="I409" s="204">
        <f>'Ведом23-25'!J1097</f>
        <v>0</v>
      </c>
      <c r="J409" s="204">
        <f>'Ведом23-25'!K1097</f>
        <v>0</v>
      </c>
    </row>
    <row r="410" spans="1:13" s="195" customFormat="1" ht="31.5" x14ac:dyDescent="0.25">
      <c r="A410" s="207" t="s">
        <v>866</v>
      </c>
      <c r="B410" s="6" t="s">
        <v>132</v>
      </c>
      <c r="C410" s="6" t="s">
        <v>122</v>
      </c>
      <c r="D410" s="208" t="s">
        <v>868</v>
      </c>
      <c r="E410" s="6"/>
      <c r="F410" s="203">
        <f t="shared" ref="F410:H412" si="243">F411</f>
        <v>22696</v>
      </c>
      <c r="G410" s="203">
        <f t="shared" si="243"/>
        <v>22625.5</v>
      </c>
      <c r="H410" s="203">
        <f t="shared" si="243"/>
        <v>22222.222000000002</v>
      </c>
      <c r="I410" s="203">
        <f t="shared" ref="I410:J412" si="244">I411</f>
        <v>0</v>
      </c>
      <c r="J410" s="203">
        <f t="shared" si="244"/>
        <v>0</v>
      </c>
      <c r="K410" s="242"/>
      <c r="L410" s="242"/>
      <c r="M410" s="242"/>
    </row>
    <row r="411" spans="1:13" s="195" customFormat="1" ht="31.5" x14ac:dyDescent="0.25">
      <c r="A411" s="386" t="s">
        <v>869</v>
      </c>
      <c r="B411" s="388" t="s">
        <v>132</v>
      </c>
      <c r="C411" s="388" t="s">
        <v>122</v>
      </c>
      <c r="D411" s="389" t="s">
        <v>867</v>
      </c>
      <c r="E411" s="388"/>
      <c r="F411" s="204">
        <f t="shared" si="243"/>
        <v>22696</v>
      </c>
      <c r="G411" s="204">
        <f t="shared" si="243"/>
        <v>22625.5</v>
      </c>
      <c r="H411" s="204">
        <f t="shared" si="243"/>
        <v>22222.222000000002</v>
      </c>
      <c r="I411" s="204">
        <f t="shared" si="244"/>
        <v>0</v>
      </c>
      <c r="J411" s="204">
        <f t="shared" si="244"/>
        <v>0</v>
      </c>
      <c r="K411" s="242"/>
      <c r="L411" s="242"/>
      <c r="M411" s="242"/>
    </row>
    <row r="412" spans="1:13" s="195" customFormat="1" ht="31.5" x14ac:dyDescent="0.25">
      <c r="A412" s="386" t="s">
        <v>91</v>
      </c>
      <c r="B412" s="388" t="s">
        <v>132</v>
      </c>
      <c r="C412" s="388" t="s">
        <v>122</v>
      </c>
      <c r="D412" s="389" t="s">
        <v>867</v>
      </c>
      <c r="E412" s="388" t="s">
        <v>92</v>
      </c>
      <c r="F412" s="204">
        <f t="shared" si="243"/>
        <v>22696</v>
      </c>
      <c r="G412" s="204">
        <f t="shared" si="243"/>
        <v>22625.5</v>
      </c>
      <c r="H412" s="204">
        <f t="shared" si="243"/>
        <v>22222.222000000002</v>
      </c>
      <c r="I412" s="204">
        <f t="shared" si="244"/>
        <v>0</v>
      </c>
      <c r="J412" s="204">
        <f t="shared" si="244"/>
        <v>0</v>
      </c>
      <c r="K412" s="242"/>
      <c r="L412" s="242"/>
      <c r="M412" s="242"/>
    </row>
    <row r="413" spans="1:13" ht="31.5" x14ac:dyDescent="0.25">
      <c r="A413" s="386" t="s">
        <v>93</v>
      </c>
      <c r="B413" s="388" t="s">
        <v>132</v>
      </c>
      <c r="C413" s="388" t="s">
        <v>122</v>
      </c>
      <c r="D413" s="389" t="s">
        <v>867</v>
      </c>
      <c r="E413" s="388" t="s">
        <v>94</v>
      </c>
      <c r="F413" s="204">
        <f>'Ведом23-25'!G1101</f>
        <v>22696</v>
      </c>
      <c r="G413" s="204">
        <f>'Ведом23-25'!H1101</f>
        <v>22625.5</v>
      </c>
      <c r="H413" s="204">
        <f>'Ведом23-25'!I1101</f>
        <v>22222.222000000002</v>
      </c>
      <c r="I413" s="204">
        <f>'Ведом23-25'!J1101</f>
        <v>0</v>
      </c>
      <c r="J413" s="204">
        <f>'Ведом23-25'!K1101</f>
        <v>0</v>
      </c>
    </row>
    <row r="414" spans="1:13" ht="47.25" x14ac:dyDescent="0.25">
      <c r="A414" s="207" t="s">
        <v>967</v>
      </c>
      <c r="B414" s="6" t="s">
        <v>132</v>
      </c>
      <c r="C414" s="6" t="s">
        <v>122</v>
      </c>
      <c r="D414" s="208" t="s">
        <v>555</v>
      </c>
      <c r="E414" s="6"/>
      <c r="F414" s="203">
        <f t="shared" ref="F414:H417" si="245">F415</f>
        <v>61.6</v>
      </c>
      <c r="G414" s="203">
        <f t="shared" si="245"/>
        <v>53.4</v>
      </c>
      <c r="H414" s="203">
        <f t="shared" si="245"/>
        <v>215</v>
      </c>
      <c r="I414" s="203">
        <f t="shared" ref="I414:J417" si="246">I415</f>
        <v>185</v>
      </c>
      <c r="J414" s="203">
        <f t="shared" si="246"/>
        <v>0</v>
      </c>
    </row>
    <row r="415" spans="1:13" ht="31.5" x14ac:dyDescent="0.25">
      <c r="A415" s="207" t="s">
        <v>556</v>
      </c>
      <c r="B415" s="6" t="s">
        <v>132</v>
      </c>
      <c r="C415" s="6" t="s">
        <v>122</v>
      </c>
      <c r="D415" s="208" t="s">
        <v>557</v>
      </c>
      <c r="E415" s="6"/>
      <c r="F415" s="203">
        <f t="shared" si="245"/>
        <v>61.6</v>
      </c>
      <c r="G415" s="203">
        <f t="shared" si="245"/>
        <v>53.4</v>
      </c>
      <c r="H415" s="203">
        <f t="shared" si="245"/>
        <v>215</v>
      </c>
      <c r="I415" s="203">
        <f t="shared" si="246"/>
        <v>185</v>
      </c>
      <c r="J415" s="203">
        <f t="shared" si="246"/>
        <v>0</v>
      </c>
    </row>
    <row r="416" spans="1:13" ht="15.75" x14ac:dyDescent="0.25">
      <c r="A416" s="386" t="s">
        <v>219</v>
      </c>
      <c r="B416" s="388" t="s">
        <v>132</v>
      </c>
      <c r="C416" s="388" t="s">
        <v>122</v>
      </c>
      <c r="D416" s="389" t="s">
        <v>558</v>
      </c>
      <c r="E416" s="388"/>
      <c r="F416" s="204">
        <f t="shared" si="245"/>
        <v>61.6</v>
      </c>
      <c r="G416" s="204">
        <f t="shared" si="245"/>
        <v>53.4</v>
      </c>
      <c r="H416" s="204">
        <f t="shared" si="245"/>
        <v>215</v>
      </c>
      <c r="I416" s="204">
        <f t="shared" si="246"/>
        <v>185</v>
      </c>
      <c r="J416" s="204">
        <f t="shared" si="246"/>
        <v>0</v>
      </c>
    </row>
    <row r="417" spans="1:13" ht="31.5" x14ac:dyDescent="0.25">
      <c r="A417" s="386" t="s">
        <v>91</v>
      </c>
      <c r="B417" s="388" t="s">
        <v>132</v>
      </c>
      <c r="C417" s="388" t="s">
        <v>122</v>
      </c>
      <c r="D417" s="389" t="s">
        <v>558</v>
      </c>
      <c r="E417" s="388" t="s">
        <v>92</v>
      </c>
      <c r="F417" s="204">
        <f t="shared" si="245"/>
        <v>61.6</v>
      </c>
      <c r="G417" s="204">
        <f t="shared" si="245"/>
        <v>53.4</v>
      </c>
      <c r="H417" s="204">
        <f t="shared" si="245"/>
        <v>215</v>
      </c>
      <c r="I417" s="204">
        <f t="shared" si="246"/>
        <v>185</v>
      </c>
      <c r="J417" s="204">
        <f t="shared" si="246"/>
        <v>0</v>
      </c>
    </row>
    <row r="418" spans="1:13" ht="31.5" x14ac:dyDescent="0.25">
      <c r="A418" s="386" t="s">
        <v>93</v>
      </c>
      <c r="B418" s="388" t="s">
        <v>132</v>
      </c>
      <c r="C418" s="388" t="s">
        <v>122</v>
      </c>
      <c r="D418" s="389" t="s">
        <v>558</v>
      </c>
      <c r="E418" s="388" t="s">
        <v>94</v>
      </c>
      <c r="F418" s="204">
        <f>'Ведом23-25'!G1106</f>
        <v>61.6</v>
      </c>
      <c r="G418" s="204">
        <f>'Ведом23-25'!H1106</f>
        <v>53.4</v>
      </c>
      <c r="H418" s="204">
        <f>'Ведом23-25'!I1106</f>
        <v>215</v>
      </c>
      <c r="I418" s="204">
        <f>'Ведом23-25'!J1106</f>
        <v>185</v>
      </c>
      <c r="J418" s="204">
        <f>'Ведом23-25'!K1106</f>
        <v>0</v>
      </c>
    </row>
    <row r="419" spans="1:13" ht="15.75" x14ac:dyDescent="0.25">
      <c r="A419" s="207" t="s">
        <v>220</v>
      </c>
      <c r="B419" s="208" t="s">
        <v>132</v>
      </c>
      <c r="C419" s="208" t="s">
        <v>123</v>
      </c>
      <c r="D419" s="208"/>
      <c r="E419" s="208"/>
      <c r="F419" s="203">
        <f>F420+F425+F469</f>
        <v>47430.5</v>
      </c>
      <c r="G419" s="203">
        <f>G420+G425+G469</f>
        <v>50879.6</v>
      </c>
      <c r="H419" s="203">
        <f>H420+H425+H469</f>
        <v>5822.37</v>
      </c>
      <c r="I419" s="203">
        <f>I420+I425+I469</f>
        <v>4695.07</v>
      </c>
      <c r="J419" s="203">
        <f>J420+J425+J469</f>
        <v>4770.76</v>
      </c>
    </row>
    <row r="420" spans="1:13" ht="15.75" x14ac:dyDescent="0.25">
      <c r="A420" s="207" t="s">
        <v>100</v>
      </c>
      <c r="B420" s="208" t="s">
        <v>132</v>
      </c>
      <c r="C420" s="208" t="s">
        <v>123</v>
      </c>
      <c r="D420" s="208" t="s">
        <v>343</v>
      </c>
      <c r="E420" s="208"/>
      <c r="F420" s="203">
        <f t="shared" ref="F420:H423" si="247">F421</f>
        <v>390</v>
      </c>
      <c r="G420" s="203">
        <f t="shared" si="247"/>
        <v>385.7</v>
      </c>
      <c r="H420" s="203">
        <f t="shared" si="247"/>
        <v>390</v>
      </c>
      <c r="I420" s="203">
        <f t="shared" ref="I420:J423" si="248">I421</f>
        <v>390</v>
      </c>
      <c r="J420" s="203">
        <f t="shared" si="248"/>
        <v>390</v>
      </c>
    </row>
    <row r="421" spans="1:13" s="112" customFormat="1" ht="31.5" x14ac:dyDescent="0.25">
      <c r="A421" s="207" t="s">
        <v>344</v>
      </c>
      <c r="B421" s="208" t="s">
        <v>132</v>
      </c>
      <c r="C421" s="208" t="s">
        <v>123</v>
      </c>
      <c r="D421" s="208" t="s">
        <v>342</v>
      </c>
      <c r="E421" s="208"/>
      <c r="F421" s="203">
        <f t="shared" si="247"/>
        <v>390</v>
      </c>
      <c r="G421" s="203">
        <f t="shared" si="247"/>
        <v>385.7</v>
      </c>
      <c r="H421" s="203">
        <f t="shared" si="247"/>
        <v>390</v>
      </c>
      <c r="I421" s="203">
        <f t="shared" si="248"/>
        <v>390</v>
      </c>
      <c r="J421" s="203">
        <f t="shared" si="248"/>
        <v>390</v>
      </c>
      <c r="K421" s="242"/>
      <c r="L421" s="242"/>
      <c r="M421" s="242"/>
    </row>
    <row r="422" spans="1:13" ht="15.75" x14ac:dyDescent="0.25">
      <c r="A422" s="386" t="s">
        <v>226</v>
      </c>
      <c r="B422" s="389" t="s">
        <v>132</v>
      </c>
      <c r="C422" s="389" t="s">
        <v>123</v>
      </c>
      <c r="D422" s="389" t="s">
        <v>505</v>
      </c>
      <c r="E422" s="389"/>
      <c r="F422" s="204">
        <f t="shared" si="247"/>
        <v>390</v>
      </c>
      <c r="G422" s="204">
        <f t="shared" si="247"/>
        <v>385.7</v>
      </c>
      <c r="H422" s="204">
        <f t="shared" si="247"/>
        <v>390</v>
      </c>
      <c r="I422" s="204">
        <f t="shared" si="248"/>
        <v>390</v>
      </c>
      <c r="J422" s="204">
        <f t="shared" si="248"/>
        <v>390</v>
      </c>
    </row>
    <row r="423" spans="1:13" ht="31.5" x14ac:dyDescent="0.25">
      <c r="A423" s="386" t="s">
        <v>91</v>
      </c>
      <c r="B423" s="389" t="s">
        <v>132</v>
      </c>
      <c r="C423" s="389" t="s">
        <v>123</v>
      </c>
      <c r="D423" s="389" t="s">
        <v>505</v>
      </c>
      <c r="E423" s="389" t="s">
        <v>92</v>
      </c>
      <c r="F423" s="204">
        <f t="shared" si="247"/>
        <v>390</v>
      </c>
      <c r="G423" s="204">
        <f t="shared" si="247"/>
        <v>385.7</v>
      </c>
      <c r="H423" s="204">
        <f t="shared" si="247"/>
        <v>390</v>
      </c>
      <c r="I423" s="204">
        <f t="shared" si="248"/>
        <v>390</v>
      </c>
      <c r="J423" s="204">
        <f t="shared" si="248"/>
        <v>390</v>
      </c>
    </row>
    <row r="424" spans="1:13" ht="31.5" x14ac:dyDescent="0.25">
      <c r="A424" s="386" t="s">
        <v>93</v>
      </c>
      <c r="B424" s="389" t="s">
        <v>132</v>
      </c>
      <c r="C424" s="389" t="s">
        <v>123</v>
      </c>
      <c r="D424" s="389" t="s">
        <v>505</v>
      </c>
      <c r="E424" s="389" t="s">
        <v>94</v>
      </c>
      <c r="F424" s="204">
        <f>'Ведом23-25'!G1112</f>
        <v>390</v>
      </c>
      <c r="G424" s="204">
        <f>'Ведом23-25'!H1112</f>
        <v>385.7</v>
      </c>
      <c r="H424" s="204">
        <f>'Ведом23-25'!I1112</f>
        <v>390</v>
      </c>
      <c r="I424" s="204">
        <f>'Ведом23-25'!J1112</f>
        <v>390</v>
      </c>
      <c r="J424" s="204">
        <f>'Ведом23-25'!K1112</f>
        <v>390</v>
      </c>
    </row>
    <row r="425" spans="1:13" ht="47.25" x14ac:dyDescent="0.25">
      <c r="A425" s="207" t="s">
        <v>953</v>
      </c>
      <c r="B425" s="208" t="s">
        <v>132</v>
      </c>
      <c r="C425" s="208" t="s">
        <v>123</v>
      </c>
      <c r="D425" s="208" t="s">
        <v>221</v>
      </c>
      <c r="E425" s="208"/>
      <c r="F425" s="203">
        <f>F426+F453+F457+F461+F465</f>
        <v>19599.900000000001</v>
      </c>
      <c r="G425" s="203">
        <f>G426+G453+G457+G461+G465</f>
        <v>23053.3</v>
      </c>
      <c r="H425" s="203">
        <f>H426+H453+H457+H461+H465</f>
        <v>5432.37</v>
      </c>
      <c r="I425" s="203">
        <f t="shared" ref="I425:J425" si="249">I426+I453+I457+I461+I465</f>
        <v>4305.07</v>
      </c>
      <c r="J425" s="203">
        <f t="shared" si="249"/>
        <v>4380.76</v>
      </c>
    </row>
    <row r="426" spans="1:13" ht="31.5" x14ac:dyDescent="0.25">
      <c r="A426" s="207" t="s">
        <v>686</v>
      </c>
      <c r="B426" s="208" t="s">
        <v>132</v>
      </c>
      <c r="C426" s="208" t="s">
        <v>123</v>
      </c>
      <c r="D426" s="208" t="s">
        <v>625</v>
      </c>
      <c r="E426" s="208"/>
      <c r="F426" s="203">
        <f>F427+F430+F436+F439+F442+F447+F450</f>
        <v>2656.9</v>
      </c>
      <c r="G426" s="203">
        <f>G427+G430+G436+G439+G442+G447+G450</f>
        <v>6113.9000000000005</v>
      </c>
      <c r="H426" s="203">
        <f>H427+H430+H436+H439+H442+H447+H450</f>
        <v>2744.54</v>
      </c>
      <c r="I426" s="203">
        <f t="shared" ref="I426:J426" si="250">I427+I430+I436+I439+I442+I447+I450</f>
        <v>2518.0699999999997</v>
      </c>
      <c r="J426" s="203">
        <f t="shared" si="250"/>
        <v>2593.7600000000002</v>
      </c>
    </row>
    <row r="427" spans="1:13" ht="15.75" x14ac:dyDescent="0.25">
      <c r="A427" s="386" t="s">
        <v>222</v>
      </c>
      <c r="B427" s="389" t="s">
        <v>132</v>
      </c>
      <c r="C427" s="389" t="s">
        <v>123</v>
      </c>
      <c r="D427" s="389" t="s">
        <v>680</v>
      </c>
      <c r="E427" s="389"/>
      <c r="F427" s="204">
        <f t="shared" ref="F427:H428" si="251">F428</f>
        <v>1012.7</v>
      </c>
      <c r="G427" s="204">
        <f t="shared" si="251"/>
        <v>3842.5</v>
      </c>
      <c r="H427" s="204">
        <f t="shared" si="251"/>
        <v>365</v>
      </c>
      <c r="I427" s="204">
        <f t="shared" ref="I427:J428" si="252">I428</f>
        <v>365</v>
      </c>
      <c r="J427" s="204">
        <f t="shared" si="252"/>
        <v>365</v>
      </c>
    </row>
    <row r="428" spans="1:13" ht="31.5" x14ac:dyDescent="0.25">
      <c r="A428" s="386" t="s">
        <v>91</v>
      </c>
      <c r="B428" s="389" t="s">
        <v>132</v>
      </c>
      <c r="C428" s="389" t="s">
        <v>123</v>
      </c>
      <c r="D428" s="389" t="s">
        <v>680</v>
      </c>
      <c r="E428" s="389" t="s">
        <v>92</v>
      </c>
      <c r="F428" s="204">
        <f t="shared" si="251"/>
        <v>1012.7</v>
      </c>
      <c r="G428" s="204">
        <f t="shared" si="251"/>
        <v>3842.5</v>
      </c>
      <c r="H428" s="204">
        <f t="shared" si="251"/>
        <v>365</v>
      </c>
      <c r="I428" s="204">
        <f t="shared" si="252"/>
        <v>365</v>
      </c>
      <c r="J428" s="204">
        <f t="shared" si="252"/>
        <v>365</v>
      </c>
    </row>
    <row r="429" spans="1:13" ht="31.5" x14ac:dyDescent="0.25">
      <c r="A429" s="386" t="s">
        <v>93</v>
      </c>
      <c r="B429" s="389" t="s">
        <v>132</v>
      </c>
      <c r="C429" s="389" t="s">
        <v>123</v>
      </c>
      <c r="D429" s="389" t="s">
        <v>680</v>
      </c>
      <c r="E429" s="389" t="s">
        <v>94</v>
      </c>
      <c r="F429" s="204">
        <f>'Ведом23-25'!G1117</f>
        <v>1012.7</v>
      </c>
      <c r="G429" s="204">
        <f>'Ведом23-25'!H1117</f>
        <v>3842.5</v>
      </c>
      <c r="H429" s="204">
        <f>'Ведом23-25'!I1117</f>
        <v>365</v>
      </c>
      <c r="I429" s="204">
        <f>'Ведом23-25'!J1117</f>
        <v>365</v>
      </c>
      <c r="J429" s="204">
        <f>'Ведом23-25'!K1117</f>
        <v>365</v>
      </c>
    </row>
    <row r="430" spans="1:13" ht="15.75" x14ac:dyDescent="0.25">
      <c r="A430" s="386" t="s">
        <v>512</v>
      </c>
      <c r="B430" s="389" t="s">
        <v>132</v>
      </c>
      <c r="C430" s="389" t="s">
        <v>123</v>
      </c>
      <c r="D430" s="389" t="s">
        <v>677</v>
      </c>
      <c r="E430" s="389"/>
      <c r="F430" s="204">
        <f>F431+F433</f>
        <v>1634.5</v>
      </c>
      <c r="G430" s="204">
        <f>G431+G433</f>
        <v>1775.1</v>
      </c>
      <c r="H430" s="204">
        <f>H431+H433</f>
        <v>1829.54</v>
      </c>
      <c r="I430" s="204">
        <f t="shared" ref="I430:J430" si="253">I431+I433</f>
        <v>1903.07</v>
      </c>
      <c r="J430" s="204">
        <f t="shared" si="253"/>
        <v>1978.76</v>
      </c>
    </row>
    <row r="431" spans="1:13" ht="31.5" x14ac:dyDescent="0.25">
      <c r="A431" s="386" t="s">
        <v>91</v>
      </c>
      <c r="B431" s="389" t="s">
        <v>132</v>
      </c>
      <c r="C431" s="389" t="s">
        <v>123</v>
      </c>
      <c r="D431" s="389" t="s">
        <v>677</v>
      </c>
      <c r="E431" s="389" t="s">
        <v>92</v>
      </c>
      <c r="F431" s="204">
        <f>F432</f>
        <v>1634.5</v>
      </c>
      <c r="G431" s="204">
        <f>G432</f>
        <v>1775.1</v>
      </c>
      <c r="H431" s="204">
        <f>H432</f>
        <v>1829.54</v>
      </c>
      <c r="I431" s="204">
        <f t="shared" ref="I431:J431" si="254">I432</f>
        <v>1903.07</v>
      </c>
      <c r="J431" s="204">
        <f t="shared" si="254"/>
        <v>1978.76</v>
      </c>
    </row>
    <row r="432" spans="1:13" ht="31.5" x14ac:dyDescent="0.25">
      <c r="A432" s="386" t="s">
        <v>93</v>
      </c>
      <c r="B432" s="389" t="s">
        <v>132</v>
      </c>
      <c r="C432" s="389" t="s">
        <v>123</v>
      </c>
      <c r="D432" s="389" t="s">
        <v>677</v>
      </c>
      <c r="E432" s="389" t="s">
        <v>94</v>
      </c>
      <c r="F432" s="204">
        <f>'Ведом23-25'!G1120</f>
        <v>1634.5</v>
      </c>
      <c r="G432" s="204">
        <f>'Ведом23-25'!H1120</f>
        <v>1775.1</v>
      </c>
      <c r="H432" s="204">
        <f>'Ведом23-25'!I1120</f>
        <v>1829.54</v>
      </c>
      <c r="I432" s="204">
        <f>'Ведом23-25'!J1120</f>
        <v>1903.07</v>
      </c>
      <c r="J432" s="204">
        <f>'Ведом23-25'!K1120</f>
        <v>1978.76</v>
      </c>
    </row>
    <row r="433" spans="1:10" ht="15.75" x14ac:dyDescent="0.25">
      <c r="A433" s="386" t="s">
        <v>95</v>
      </c>
      <c r="B433" s="389" t="s">
        <v>132</v>
      </c>
      <c r="C433" s="389" t="s">
        <v>123</v>
      </c>
      <c r="D433" s="389" t="s">
        <v>677</v>
      </c>
      <c r="E433" s="389" t="s">
        <v>101</v>
      </c>
      <c r="F433" s="204">
        <f>F434+F435</f>
        <v>0</v>
      </c>
      <c r="G433" s="204">
        <f>G434+G435</f>
        <v>0</v>
      </c>
      <c r="H433" s="204">
        <f>H434+H435</f>
        <v>0</v>
      </c>
      <c r="I433" s="204">
        <f t="shared" ref="I433:J433" si="255">I434+I435</f>
        <v>0</v>
      </c>
      <c r="J433" s="204">
        <f t="shared" si="255"/>
        <v>0</v>
      </c>
    </row>
    <row r="434" spans="1:10" ht="47.25" x14ac:dyDescent="0.25">
      <c r="A434" s="386" t="s">
        <v>315</v>
      </c>
      <c r="B434" s="389" t="s">
        <v>132</v>
      </c>
      <c r="C434" s="389" t="s">
        <v>123</v>
      </c>
      <c r="D434" s="389" t="s">
        <v>677</v>
      </c>
      <c r="E434" s="389" t="s">
        <v>103</v>
      </c>
      <c r="F434" s="204">
        <f>'Ведом23-25'!G1122</f>
        <v>0</v>
      </c>
      <c r="G434" s="204">
        <f>'Ведом23-25'!H1122</f>
        <v>0</v>
      </c>
      <c r="H434" s="204">
        <f>'Ведом23-25'!I1122</f>
        <v>0</v>
      </c>
      <c r="I434" s="204">
        <f>'Ведом23-25'!J1122</f>
        <v>0</v>
      </c>
      <c r="J434" s="204">
        <f>'Ведом23-25'!K1122</f>
        <v>0</v>
      </c>
    </row>
    <row r="435" spans="1:10" ht="15.75" x14ac:dyDescent="0.25">
      <c r="A435" s="386" t="s">
        <v>268</v>
      </c>
      <c r="B435" s="389" t="s">
        <v>132</v>
      </c>
      <c r="C435" s="389" t="s">
        <v>123</v>
      </c>
      <c r="D435" s="389" t="s">
        <v>677</v>
      </c>
      <c r="E435" s="389" t="s">
        <v>97</v>
      </c>
      <c r="F435" s="204">
        <f>'Ведом23-25'!G1123</f>
        <v>0</v>
      </c>
      <c r="G435" s="204">
        <f>'Ведом23-25'!H1123</f>
        <v>0</v>
      </c>
      <c r="H435" s="204">
        <f>'Ведом23-25'!I1123</f>
        <v>0</v>
      </c>
      <c r="I435" s="204">
        <f>'Ведом23-25'!J1123</f>
        <v>0</v>
      </c>
      <c r="J435" s="204">
        <f>'Ведом23-25'!K1123</f>
        <v>0</v>
      </c>
    </row>
    <row r="436" spans="1:10" ht="15.75" x14ac:dyDescent="0.25">
      <c r="A436" s="386" t="s">
        <v>223</v>
      </c>
      <c r="B436" s="389" t="s">
        <v>132</v>
      </c>
      <c r="C436" s="389" t="s">
        <v>123</v>
      </c>
      <c r="D436" s="389" t="s">
        <v>638</v>
      </c>
      <c r="E436" s="389"/>
      <c r="F436" s="204">
        <f t="shared" ref="F436:H437" si="256">F437</f>
        <v>0</v>
      </c>
      <c r="G436" s="204">
        <f t="shared" si="256"/>
        <v>0</v>
      </c>
      <c r="H436" s="204">
        <f t="shared" si="256"/>
        <v>0</v>
      </c>
      <c r="I436" s="204">
        <f t="shared" ref="I436:J437" si="257">I437</f>
        <v>0</v>
      </c>
      <c r="J436" s="204">
        <f t="shared" si="257"/>
        <v>0</v>
      </c>
    </row>
    <row r="437" spans="1:10" ht="31.5" x14ac:dyDescent="0.25">
      <c r="A437" s="386" t="s">
        <v>91</v>
      </c>
      <c r="B437" s="389" t="s">
        <v>132</v>
      </c>
      <c r="C437" s="389" t="s">
        <v>123</v>
      </c>
      <c r="D437" s="389" t="s">
        <v>638</v>
      </c>
      <c r="E437" s="389" t="s">
        <v>92</v>
      </c>
      <c r="F437" s="204">
        <f t="shared" si="256"/>
        <v>0</v>
      </c>
      <c r="G437" s="204">
        <f t="shared" si="256"/>
        <v>0</v>
      </c>
      <c r="H437" s="204">
        <f t="shared" si="256"/>
        <v>0</v>
      </c>
      <c r="I437" s="204">
        <f t="shared" si="257"/>
        <v>0</v>
      </c>
      <c r="J437" s="204">
        <f t="shared" si="257"/>
        <v>0</v>
      </c>
    </row>
    <row r="438" spans="1:10" ht="31.5" x14ac:dyDescent="0.25">
      <c r="A438" s="386" t="s">
        <v>93</v>
      </c>
      <c r="B438" s="389" t="s">
        <v>132</v>
      </c>
      <c r="C438" s="389" t="s">
        <v>123</v>
      </c>
      <c r="D438" s="389" t="s">
        <v>638</v>
      </c>
      <c r="E438" s="389" t="s">
        <v>94</v>
      </c>
      <c r="F438" s="204">
        <f>'Ведом23-25'!G1126</f>
        <v>0</v>
      </c>
      <c r="G438" s="204">
        <f>'Ведом23-25'!H1126</f>
        <v>0</v>
      </c>
      <c r="H438" s="204">
        <f>'Ведом23-25'!I1126</f>
        <v>0</v>
      </c>
      <c r="I438" s="204">
        <f>'Ведом23-25'!J1126</f>
        <v>0</v>
      </c>
      <c r="J438" s="204">
        <f>'Ведом23-25'!K1126</f>
        <v>0</v>
      </c>
    </row>
    <row r="439" spans="1:10" ht="15.75" x14ac:dyDescent="0.25">
      <c r="A439" s="386" t="s">
        <v>224</v>
      </c>
      <c r="B439" s="389" t="s">
        <v>132</v>
      </c>
      <c r="C439" s="389" t="s">
        <v>123</v>
      </c>
      <c r="D439" s="389" t="s">
        <v>626</v>
      </c>
      <c r="E439" s="389"/>
      <c r="F439" s="204">
        <f t="shared" ref="F439:H440" si="258">F440</f>
        <v>7.9</v>
      </c>
      <c r="G439" s="204">
        <f t="shared" si="258"/>
        <v>7.8</v>
      </c>
      <c r="H439" s="204">
        <f t="shared" si="258"/>
        <v>50</v>
      </c>
      <c r="I439" s="204">
        <f t="shared" ref="I439:J440" si="259">I440</f>
        <v>50</v>
      </c>
      <c r="J439" s="204">
        <f t="shared" si="259"/>
        <v>50</v>
      </c>
    </row>
    <row r="440" spans="1:10" ht="31.5" x14ac:dyDescent="0.25">
      <c r="A440" s="386" t="s">
        <v>91</v>
      </c>
      <c r="B440" s="389" t="s">
        <v>132</v>
      </c>
      <c r="C440" s="389" t="s">
        <v>123</v>
      </c>
      <c r="D440" s="389" t="s">
        <v>626</v>
      </c>
      <c r="E440" s="389" t="s">
        <v>92</v>
      </c>
      <c r="F440" s="204">
        <f t="shared" si="258"/>
        <v>7.9</v>
      </c>
      <c r="G440" s="204">
        <f t="shared" si="258"/>
        <v>7.8</v>
      </c>
      <c r="H440" s="204">
        <f t="shared" si="258"/>
        <v>50</v>
      </c>
      <c r="I440" s="204">
        <f t="shared" si="259"/>
        <v>50</v>
      </c>
      <c r="J440" s="204">
        <f t="shared" si="259"/>
        <v>50</v>
      </c>
    </row>
    <row r="441" spans="1:10" ht="31.5" x14ac:dyDescent="0.25">
      <c r="A441" s="386" t="s">
        <v>93</v>
      </c>
      <c r="B441" s="389" t="s">
        <v>132</v>
      </c>
      <c r="C441" s="389" t="s">
        <v>123</v>
      </c>
      <c r="D441" s="389" t="s">
        <v>626</v>
      </c>
      <c r="E441" s="389" t="s">
        <v>94</v>
      </c>
      <c r="F441" s="204">
        <f>'Ведом23-25'!G1129</f>
        <v>7.9</v>
      </c>
      <c r="G441" s="204">
        <f>'Ведом23-25'!H1129</f>
        <v>7.8</v>
      </c>
      <c r="H441" s="204">
        <f>'Ведом23-25'!I1129</f>
        <v>50</v>
      </c>
      <c r="I441" s="204">
        <f>'Ведом23-25'!J1129</f>
        <v>50</v>
      </c>
      <c r="J441" s="204">
        <f>'Ведом23-25'!K1129</f>
        <v>50</v>
      </c>
    </row>
    <row r="442" spans="1:10" ht="31.5" x14ac:dyDescent="0.25">
      <c r="A442" s="431" t="s">
        <v>681</v>
      </c>
      <c r="B442" s="389" t="s">
        <v>132</v>
      </c>
      <c r="C442" s="389" t="s">
        <v>123</v>
      </c>
      <c r="D442" s="389" t="s">
        <v>627</v>
      </c>
      <c r="E442" s="389"/>
      <c r="F442" s="204">
        <f>F443+F445</f>
        <v>1.8</v>
      </c>
      <c r="G442" s="204">
        <f>G443+G445</f>
        <v>0</v>
      </c>
      <c r="H442" s="204">
        <f>H443+H445</f>
        <v>450</v>
      </c>
      <c r="I442" s="204">
        <f t="shared" ref="I442:J442" si="260">I443+I445</f>
        <v>150</v>
      </c>
      <c r="J442" s="204">
        <f t="shared" si="260"/>
        <v>150</v>
      </c>
    </row>
    <row r="443" spans="1:10" ht="31.5" x14ac:dyDescent="0.25">
      <c r="A443" s="386" t="s">
        <v>91</v>
      </c>
      <c r="B443" s="389" t="s">
        <v>132</v>
      </c>
      <c r="C443" s="389" t="s">
        <v>123</v>
      </c>
      <c r="D443" s="389" t="s">
        <v>627</v>
      </c>
      <c r="E443" s="389" t="s">
        <v>92</v>
      </c>
      <c r="F443" s="204">
        <f>F444</f>
        <v>1.8</v>
      </c>
      <c r="G443" s="204">
        <f>G444</f>
        <v>0</v>
      </c>
      <c r="H443" s="204">
        <f>H444</f>
        <v>375</v>
      </c>
      <c r="I443" s="204">
        <f t="shared" ref="I443:J443" si="261">I444</f>
        <v>75</v>
      </c>
      <c r="J443" s="204">
        <f t="shared" si="261"/>
        <v>75</v>
      </c>
    </row>
    <row r="444" spans="1:10" ht="31.5" x14ac:dyDescent="0.25">
      <c r="A444" s="386" t="s">
        <v>93</v>
      </c>
      <c r="B444" s="389" t="s">
        <v>132</v>
      </c>
      <c r="C444" s="389" t="s">
        <v>123</v>
      </c>
      <c r="D444" s="389" t="s">
        <v>627</v>
      </c>
      <c r="E444" s="389" t="s">
        <v>94</v>
      </c>
      <c r="F444" s="204">
        <f>'Ведом23-25'!G1132</f>
        <v>1.8</v>
      </c>
      <c r="G444" s="204">
        <f>'Ведом23-25'!H1132</f>
        <v>0</v>
      </c>
      <c r="H444" s="204">
        <f>'Ведом23-25'!I1132</f>
        <v>375</v>
      </c>
      <c r="I444" s="204">
        <f>'Ведом23-25'!J1132</f>
        <v>75</v>
      </c>
      <c r="J444" s="204">
        <f>'Ведом23-25'!K1132</f>
        <v>75</v>
      </c>
    </row>
    <row r="445" spans="1:10" ht="15.75" x14ac:dyDescent="0.25">
      <c r="A445" s="386" t="s">
        <v>95</v>
      </c>
      <c r="B445" s="389" t="s">
        <v>132</v>
      </c>
      <c r="C445" s="389" t="s">
        <v>123</v>
      </c>
      <c r="D445" s="389" t="s">
        <v>627</v>
      </c>
      <c r="E445" s="389" t="s">
        <v>101</v>
      </c>
      <c r="F445" s="204">
        <f>F446</f>
        <v>0</v>
      </c>
      <c r="G445" s="204">
        <f>G446</f>
        <v>0</v>
      </c>
      <c r="H445" s="204">
        <f>H446</f>
        <v>75</v>
      </c>
      <c r="I445" s="204">
        <f t="shared" ref="I445:J445" si="262">I446</f>
        <v>75</v>
      </c>
      <c r="J445" s="204">
        <f t="shared" si="262"/>
        <v>75</v>
      </c>
    </row>
    <row r="446" spans="1:10" ht="15.75" x14ac:dyDescent="0.25">
      <c r="A446" s="386" t="s">
        <v>268</v>
      </c>
      <c r="B446" s="389" t="s">
        <v>132</v>
      </c>
      <c r="C446" s="389" t="s">
        <v>123</v>
      </c>
      <c r="D446" s="389" t="s">
        <v>627</v>
      </c>
      <c r="E446" s="389" t="s">
        <v>97</v>
      </c>
      <c r="F446" s="203">
        <f>'Ведом23-25'!G1134</f>
        <v>0</v>
      </c>
      <c r="G446" s="203">
        <f>'Ведом23-25'!H1134</f>
        <v>0</v>
      </c>
      <c r="H446" s="203">
        <f>'Ведом23-25'!I1134</f>
        <v>75</v>
      </c>
      <c r="I446" s="203">
        <f>'Ведом23-25'!J1134</f>
        <v>75</v>
      </c>
      <c r="J446" s="203">
        <f>'Ведом23-25'!K1134</f>
        <v>75</v>
      </c>
    </row>
    <row r="447" spans="1:10" ht="15.75" x14ac:dyDescent="0.25">
      <c r="A447" s="28" t="s">
        <v>225</v>
      </c>
      <c r="B447" s="389" t="s">
        <v>132</v>
      </c>
      <c r="C447" s="389" t="s">
        <v>123</v>
      </c>
      <c r="D447" s="389" t="s">
        <v>628</v>
      </c>
      <c r="E447" s="389"/>
      <c r="F447" s="204">
        <f t="shared" ref="F447:H448" si="263">F448</f>
        <v>0</v>
      </c>
      <c r="G447" s="204">
        <f t="shared" si="263"/>
        <v>0</v>
      </c>
      <c r="H447" s="204">
        <f t="shared" si="263"/>
        <v>0</v>
      </c>
      <c r="I447" s="204">
        <f t="shared" ref="I447:J448" si="264">I448</f>
        <v>0</v>
      </c>
      <c r="J447" s="204">
        <f t="shared" si="264"/>
        <v>0</v>
      </c>
    </row>
    <row r="448" spans="1:10" ht="31.5" x14ac:dyDescent="0.25">
      <c r="A448" s="386" t="s">
        <v>91</v>
      </c>
      <c r="B448" s="389" t="s">
        <v>132</v>
      </c>
      <c r="C448" s="389" t="s">
        <v>123</v>
      </c>
      <c r="D448" s="389" t="s">
        <v>628</v>
      </c>
      <c r="E448" s="389" t="s">
        <v>92</v>
      </c>
      <c r="F448" s="204">
        <f t="shared" si="263"/>
        <v>0</v>
      </c>
      <c r="G448" s="204">
        <f t="shared" si="263"/>
        <v>0</v>
      </c>
      <c r="H448" s="204">
        <f t="shared" si="263"/>
        <v>0</v>
      </c>
      <c r="I448" s="204">
        <f t="shared" si="264"/>
        <v>0</v>
      </c>
      <c r="J448" s="204">
        <f t="shared" si="264"/>
        <v>0</v>
      </c>
    </row>
    <row r="449" spans="1:13" ht="31.5" x14ac:dyDescent="0.25">
      <c r="A449" s="386" t="s">
        <v>93</v>
      </c>
      <c r="B449" s="389" t="s">
        <v>132</v>
      </c>
      <c r="C449" s="389" t="s">
        <v>123</v>
      </c>
      <c r="D449" s="389" t="s">
        <v>628</v>
      </c>
      <c r="E449" s="389" t="s">
        <v>94</v>
      </c>
      <c r="F449" s="204">
        <f>'Ведом23-25'!G1137</f>
        <v>0</v>
      </c>
      <c r="G449" s="204">
        <f>'Ведом23-25'!H1137</f>
        <v>0</v>
      </c>
      <c r="H449" s="204">
        <f>'Ведом23-25'!I1137</f>
        <v>0</v>
      </c>
      <c r="I449" s="204">
        <f>'Ведом23-25'!J1137</f>
        <v>0</v>
      </c>
      <c r="J449" s="204">
        <f>'Ведом23-25'!K1137</f>
        <v>0</v>
      </c>
    </row>
    <row r="450" spans="1:13" s="241" customFormat="1" ht="31.5" x14ac:dyDescent="0.25">
      <c r="A450" s="270" t="s">
        <v>514</v>
      </c>
      <c r="B450" s="389" t="s">
        <v>132</v>
      </c>
      <c r="C450" s="389" t="s">
        <v>123</v>
      </c>
      <c r="D450" s="389" t="s">
        <v>629</v>
      </c>
      <c r="E450" s="389"/>
      <c r="F450" s="204">
        <f t="shared" ref="F450:H451" si="265">F451</f>
        <v>0</v>
      </c>
      <c r="G450" s="204">
        <f t="shared" si="265"/>
        <v>488.5</v>
      </c>
      <c r="H450" s="204">
        <f t="shared" si="265"/>
        <v>50</v>
      </c>
      <c r="I450" s="204">
        <f t="shared" ref="I450:J451" si="266">I451</f>
        <v>50</v>
      </c>
      <c r="J450" s="204">
        <f t="shared" si="266"/>
        <v>50</v>
      </c>
      <c r="K450" s="242"/>
      <c r="L450" s="242"/>
      <c r="M450" s="242"/>
    </row>
    <row r="451" spans="1:13" s="241" customFormat="1" ht="31.5" x14ac:dyDescent="0.25">
      <c r="A451" s="386" t="s">
        <v>91</v>
      </c>
      <c r="B451" s="389" t="s">
        <v>132</v>
      </c>
      <c r="C451" s="389" t="s">
        <v>123</v>
      </c>
      <c r="D451" s="389" t="s">
        <v>629</v>
      </c>
      <c r="E451" s="389" t="s">
        <v>92</v>
      </c>
      <c r="F451" s="204">
        <f t="shared" si="265"/>
        <v>0</v>
      </c>
      <c r="G451" s="204">
        <f t="shared" si="265"/>
        <v>488.5</v>
      </c>
      <c r="H451" s="204">
        <f t="shared" si="265"/>
        <v>50</v>
      </c>
      <c r="I451" s="204">
        <f t="shared" si="266"/>
        <v>50</v>
      </c>
      <c r="J451" s="204">
        <f t="shared" si="266"/>
        <v>50</v>
      </c>
      <c r="K451" s="242"/>
      <c r="L451" s="242"/>
      <c r="M451" s="242"/>
    </row>
    <row r="452" spans="1:13" ht="31.5" x14ac:dyDescent="0.25">
      <c r="A452" s="386" t="s">
        <v>93</v>
      </c>
      <c r="B452" s="389" t="s">
        <v>132</v>
      </c>
      <c r="C452" s="389" t="s">
        <v>123</v>
      </c>
      <c r="D452" s="389" t="s">
        <v>629</v>
      </c>
      <c r="E452" s="389" t="s">
        <v>94</v>
      </c>
      <c r="F452" s="203">
        <f>'Ведом23-25'!G1140</f>
        <v>0</v>
      </c>
      <c r="G452" s="203">
        <f>'Ведом23-25'!H1140</f>
        <v>488.5</v>
      </c>
      <c r="H452" s="203">
        <f>'Ведом23-25'!I1140</f>
        <v>50</v>
      </c>
      <c r="I452" s="203">
        <f>'Ведом23-25'!J1140</f>
        <v>50</v>
      </c>
      <c r="J452" s="203">
        <f>'Ведом23-25'!K1140</f>
        <v>50</v>
      </c>
    </row>
    <row r="453" spans="1:13" ht="31.5" x14ac:dyDescent="0.25">
      <c r="A453" s="207" t="s">
        <v>356</v>
      </c>
      <c r="B453" s="208" t="s">
        <v>132</v>
      </c>
      <c r="C453" s="208" t="s">
        <v>123</v>
      </c>
      <c r="D453" s="208" t="s">
        <v>637</v>
      </c>
      <c r="E453" s="208"/>
      <c r="F453" s="204">
        <f t="shared" ref="F453:H455" si="267">F454</f>
        <v>2145.8000000000002</v>
      </c>
      <c r="G453" s="204">
        <f t="shared" si="267"/>
        <v>2145.8000000000002</v>
      </c>
      <c r="H453" s="204">
        <f t="shared" si="267"/>
        <v>1787</v>
      </c>
      <c r="I453" s="204">
        <f t="shared" ref="I453:J455" si="268">I454</f>
        <v>1787</v>
      </c>
      <c r="J453" s="204">
        <f t="shared" si="268"/>
        <v>1787</v>
      </c>
    </row>
    <row r="454" spans="1:13" ht="63" x14ac:dyDescent="0.25">
      <c r="A454" s="386" t="s">
        <v>504</v>
      </c>
      <c r="B454" s="389" t="s">
        <v>132</v>
      </c>
      <c r="C454" s="389" t="s">
        <v>123</v>
      </c>
      <c r="D454" s="389" t="s">
        <v>636</v>
      </c>
      <c r="E454" s="389"/>
      <c r="F454" s="204">
        <f t="shared" si="267"/>
        <v>2145.8000000000002</v>
      </c>
      <c r="G454" s="204">
        <f t="shared" si="267"/>
        <v>2145.8000000000002</v>
      </c>
      <c r="H454" s="204">
        <f t="shared" si="267"/>
        <v>1787</v>
      </c>
      <c r="I454" s="204">
        <f t="shared" si="268"/>
        <v>1787</v>
      </c>
      <c r="J454" s="204">
        <f t="shared" si="268"/>
        <v>1787</v>
      </c>
    </row>
    <row r="455" spans="1:13" ht="31.5" x14ac:dyDescent="0.25">
      <c r="A455" s="386" t="s">
        <v>91</v>
      </c>
      <c r="B455" s="389" t="s">
        <v>132</v>
      </c>
      <c r="C455" s="389" t="s">
        <v>123</v>
      </c>
      <c r="D455" s="389" t="s">
        <v>636</v>
      </c>
      <c r="E455" s="389" t="s">
        <v>92</v>
      </c>
      <c r="F455" s="204">
        <f t="shared" si="267"/>
        <v>2145.8000000000002</v>
      </c>
      <c r="G455" s="204">
        <f t="shared" si="267"/>
        <v>2145.8000000000002</v>
      </c>
      <c r="H455" s="204">
        <f t="shared" si="267"/>
        <v>1787</v>
      </c>
      <c r="I455" s="204">
        <f t="shared" si="268"/>
        <v>1787</v>
      </c>
      <c r="J455" s="204">
        <f t="shared" si="268"/>
        <v>1787</v>
      </c>
    </row>
    <row r="456" spans="1:13" ht="31.5" x14ac:dyDescent="0.25">
      <c r="A456" s="386" t="s">
        <v>93</v>
      </c>
      <c r="B456" s="389" t="s">
        <v>132</v>
      </c>
      <c r="C456" s="389" t="s">
        <v>123</v>
      </c>
      <c r="D456" s="389" t="s">
        <v>636</v>
      </c>
      <c r="E456" s="389" t="s">
        <v>94</v>
      </c>
      <c r="F456" s="204">
        <f>'Ведом23-25'!G1144</f>
        <v>2145.8000000000002</v>
      </c>
      <c r="G456" s="204">
        <f>'Ведом23-25'!H1144</f>
        <v>2145.8000000000002</v>
      </c>
      <c r="H456" s="204">
        <f>'Ведом23-25'!I1144</f>
        <v>1787</v>
      </c>
      <c r="I456" s="204">
        <f>'Ведом23-25'!J1144</f>
        <v>1787</v>
      </c>
      <c r="J456" s="204">
        <f>'Ведом23-25'!K1144</f>
        <v>1787</v>
      </c>
    </row>
    <row r="457" spans="1:13" ht="47.25" x14ac:dyDescent="0.25">
      <c r="A457" s="23" t="s">
        <v>759</v>
      </c>
      <c r="B457" s="208" t="s">
        <v>132</v>
      </c>
      <c r="C457" s="208" t="s">
        <v>123</v>
      </c>
      <c r="D457" s="208" t="s">
        <v>758</v>
      </c>
      <c r="E457" s="208"/>
      <c r="F457" s="203">
        <f t="shared" ref="F457:H459" si="269">F458</f>
        <v>4881</v>
      </c>
      <c r="G457" s="203">
        <f t="shared" si="269"/>
        <v>4881</v>
      </c>
      <c r="H457" s="203">
        <f t="shared" si="269"/>
        <v>0</v>
      </c>
      <c r="I457" s="203">
        <f t="shared" ref="I457:J459" si="270">I458</f>
        <v>0</v>
      </c>
      <c r="J457" s="203">
        <f t="shared" si="270"/>
        <v>0</v>
      </c>
    </row>
    <row r="458" spans="1:13" ht="31.5" x14ac:dyDescent="0.25">
      <c r="A458" s="21" t="s">
        <v>795</v>
      </c>
      <c r="B458" s="389" t="s">
        <v>132</v>
      </c>
      <c r="C458" s="389" t="s">
        <v>123</v>
      </c>
      <c r="D458" s="389" t="s">
        <v>763</v>
      </c>
      <c r="E458" s="389"/>
      <c r="F458" s="204">
        <f t="shared" si="269"/>
        <v>4881</v>
      </c>
      <c r="G458" s="204">
        <f t="shared" si="269"/>
        <v>4881</v>
      </c>
      <c r="H458" s="204">
        <f t="shared" si="269"/>
        <v>0</v>
      </c>
      <c r="I458" s="204">
        <f t="shared" si="270"/>
        <v>0</v>
      </c>
      <c r="J458" s="204">
        <f t="shared" si="270"/>
        <v>0</v>
      </c>
    </row>
    <row r="459" spans="1:13" ht="31.5" x14ac:dyDescent="0.25">
      <c r="A459" s="386" t="s">
        <v>91</v>
      </c>
      <c r="B459" s="389" t="s">
        <v>132</v>
      </c>
      <c r="C459" s="389" t="s">
        <v>123</v>
      </c>
      <c r="D459" s="389" t="s">
        <v>763</v>
      </c>
      <c r="E459" s="389" t="s">
        <v>92</v>
      </c>
      <c r="F459" s="204">
        <f t="shared" si="269"/>
        <v>4881</v>
      </c>
      <c r="G459" s="204">
        <f t="shared" si="269"/>
        <v>4881</v>
      </c>
      <c r="H459" s="204">
        <f t="shared" si="269"/>
        <v>0</v>
      </c>
      <c r="I459" s="204">
        <f t="shared" si="270"/>
        <v>0</v>
      </c>
      <c r="J459" s="204">
        <f t="shared" si="270"/>
        <v>0</v>
      </c>
    </row>
    <row r="460" spans="1:13" ht="31.5" x14ac:dyDescent="0.25">
      <c r="A460" s="386" t="s">
        <v>93</v>
      </c>
      <c r="B460" s="389" t="s">
        <v>132</v>
      </c>
      <c r="C460" s="389" t="s">
        <v>123</v>
      </c>
      <c r="D460" s="389" t="s">
        <v>763</v>
      </c>
      <c r="E460" s="389" t="s">
        <v>94</v>
      </c>
      <c r="F460" s="204">
        <f>'Ведом23-25'!G1148</f>
        <v>4881</v>
      </c>
      <c r="G460" s="204">
        <f>'Ведом23-25'!H1148</f>
        <v>4881</v>
      </c>
      <c r="H460" s="204">
        <f>'Ведом23-25'!I1148</f>
        <v>0</v>
      </c>
      <c r="I460" s="204">
        <f>'Ведом23-25'!J1148</f>
        <v>0</v>
      </c>
      <c r="J460" s="204">
        <f>'Ведом23-25'!K1148</f>
        <v>0</v>
      </c>
    </row>
    <row r="461" spans="1:13" ht="31.5" x14ac:dyDescent="0.25">
      <c r="A461" s="207" t="s">
        <v>846</v>
      </c>
      <c r="B461" s="208" t="s">
        <v>132</v>
      </c>
      <c r="C461" s="208" t="s">
        <v>123</v>
      </c>
      <c r="D461" s="208" t="s">
        <v>848</v>
      </c>
      <c r="E461" s="208"/>
      <c r="F461" s="203">
        <f t="shared" ref="F461:H463" si="271">F462</f>
        <v>7059</v>
      </c>
      <c r="G461" s="203">
        <f t="shared" si="271"/>
        <v>7055.4</v>
      </c>
      <c r="H461" s="203">
        <f t="shared" si="271"/>
        <v>0</v>
      </c>
      <c r="I461" s="203">
        <f t="shared" ref="I461:J463" si="272">I462</f>
        <v>0</v>
      </c>
      <c r="J461" s="203">
        <f t="shared" si="272"/>
        <v>0</v>
      </c>
    </row>
    <row r="462" spans="1:13" ht="63" x14ac:dyDescent="0.25">
      <c r="A462" s="386" t="s">
        <v>847</v>
      </c>
      <c r="B462" s="389" t="s">
        <v>132</v>
      </c>
      <c r="C462" s="389" t="s">
        <v>123</v>
      </c>
      <c r="D462" s="389" t="s">
        <v>857</v>
      </c>
      <c r="E462" s="389"/>
      <c r="F462" s="204">
        <f t="shared" si="271"/>
        <v>7059</v>
      </c>
      <c r="G462" s="204">
        <f t="shared" si="271"/>
        <v>7055.4</v>
      </c>
      <c r="H462" s="204">
        <f t="shared" si="271"/>
        <v>0</v>
      </c>
      <c r="I462" s="204">
        <f t="shared" si="272"/>
        <v>0</v>
      </c>
      <c r="J462" s="204">
        <f t="shared" si="272"/>
        <v>0</v>
      </c>
    </row>
    <row r="463" spans="1:13" ht="31.5" x14ac:dyDescent="0.25">
      <c r="A463" s="386" t="s">
        <v>91</v>
      </c>
      <c r="B463" s="389" t="s">
        <v>132</v>
      </c>
      <c r="C463" s="389" t="s">
        <v>123</v>
      </c>
      <c r="D463" s="389" t="s">
        <v>857</v>
      </c>
      <c r="E463" s="389" t="s">
        <v>92</v>
      </c>
      <c r="F463" s="204">
        <f t="shared" si="271"/>
        <v>7059</v>
      </c>
      <c r="G463" s="204">
        <f t="shared" si="271"/>
        <v>7055.4</v>
      </c>
      <c r="H463" s="204">
        <f t="shared" si="271"/>
        <v>0</v>
      </c>
      <c r="I463" s="204">
        <f t="shared" si="272"/>
        <v>0</v>
      </c>
      <c r="J463" s="204">
        <f t="shared" si="272"/>
        <v>0</v>
      </c>
    </row>
    <row r="464" spans="1:13" ht="31.5" x14ac:dyDescent="0.25">
      <c r="A464" s="386" t="s">
        <v>93</v>
      </c>
      <c r="B464" s="389" t="s">
        <v>132</v>
      </c>
      <c r="C464" s="389" t="s">
        <v>123</v>
      </c>
      <c r="D464" s="389" t="s">
        <v>857</v>
      </c>
      <c r="E464" s="389" t="s">
        <v>94</v>
      </c>
      <c r="F464" s="204">
        <f>'Ведом23-25'!G1152</f>
        <v>7059</v>
      </c>
      <c r="G464" s="204">
        <f>'Ведом23-25'!H1152</f>
        <v>7055.4</v>
      </c>
      <c r="H464" s="204">
        <f>'Ведом23-25'!I1152</f>
        <v>0</v>
      </c>
      <c r="I464" s="204">
        <f>'Ведом23-25'!J1152</f>
        <v>0</v>
      </c>
      <c r="J464" s="204">
        <f>'Ведом23-25'!K1152</f>
        <v>0</v>
      </c>
    </row>
    <row r="465" spans="1:13" ht="31.5" x14ac:dyDescent="0.25">
      <c r="A465" s="207" t="s">
        <v>861</v>
      </c>
      <c r="B465" s="208" t="s">
        <v>132</v>
      </c>
      <c r="C465" s="208" t="s">
        <v>123</v>
      </c>
      <c r="D465" s="208" t="s">
        <v>858</v>
      </c>
      <c r="E465" s="208"/>
      <c r="F465" s="203">
        <f t="shared" ref="F465:H467" si="273">F466</f>
        <v>2857.2</v>
      </c>
      <c r="G465" s="203">
        <f t="shared" si="273"/>
        <v>2857.2</v>
      </c>
      <c r="H465" s="203">
        <f t="shared" si="273"/>
        <v>900.83</v>
      </c>
      <c r="I465" s="203">
        <f t="shared" ref="I465:J467" si="274">I466</f>
        <v>0</v>
      </c>
      <c r="J465" s="203">
        <f t="shared" si="274"/>
        <v>0</v>
      </c>
    </row>
    <row r="466" spans="1:13" ht="31.5" x14ac:dyDescent="0.25">
      <c r="A466" s="386" t="s">
        <v>859</v>
      </c>
      <c r="B466" s="389" t="s">
        <v>132</v>
      </c>
      <c r="C466" s="389" t="s">
        <v>123</v>
      </c>
      <c r="D466" s="389" t="s">
        <v>860</v>
      </c>
      <c r="E466" s="389"/>
      <c r="F466" s="204">
        <f t="shared" si="273"/>
        <v>2857.2</v>
      </c>
      <c r="G466" s="204">
        <f t="shared" si="273"/>
        <v>2857.2</v>
      </c>
      <c r="H466" s="204">
        <f t="shared" si="273"/>
        <v>900.83</v>
      </c>
      <c r="I466" s="204">
        <f t="shared" si="274"/>
        <v>0</v>
      </c>
      <c r="J466" s="204">
        <f t="shared" si="274"/>
        <v>0</v>
      </c>
    </row>
    <row r="467" spans="1:13" ht="31.5" x14ac:dyDescent="0.25">
      <c r="A467" s="386" t="s">
        <v>91</v>
      </c>
      <c r="B467" s="389" t="s">
        <v>132</v>
      </c>
      <c r="C467" s="389" t="s">
        <v>123</v>
      </c>
      <c r="D467" s="389" t="s">
        <v>860</v>
      </c>
      <c r="E467" s="389" t="s">
        <v>92</v>
      </c>
      <c r="F467" s="204">
        <f t="shared" si="273"/>
        <v>2857.2</v>
      </c>
      <c r="G467" s="204">
        <f t="shared" si="273"/>
        <v>2857.2</v>
      </c>
      <c r="H467" s="204">
        <f t="shared" si="273"/>
        <v>900.83</v>
      </c>
      <c r="I467" s="204">
        <f t="shared" si="274"/>
        <v>0</v>
      </c>
      <c r="J467" s="204">
        <f t="shared" si="274"/>
        <v>0</v>
      </c>
    </row>
    <row r="468" spans="1:13" s="112" customFormat="1" ht="31.5" x14ac:dyDescent="0.25">
      <c r="A468" s="386" t="s">
        <v>93</v>
      </c>
      <c r="B468" s="389" t="s">
        <v>132</v>
      </c>
      <c r="C468" s="389" t="s">
        <v>123</v>
      </c>
      <c r="D468" s="389" t="s">
        <v>860</v>
      </c>
      <c r="E468" s="389" t="s">
        <v>94</v>
      </c>
      <c r="F468" s="204">
        <f>'Ведом23-25'!G1156</f>
        <v>2857.2</v>
      </c>
      <c r="G468" s="204">
        <f>'Ведом23-25'!H1156</f>
        <v>2857.2</v>
      </c>
      <c r="H468" s="204">
        <f>'Ведом23-25'!I1156</f>
        <v>900.83</v>
      </c>
      <c r="I468" s="204">
        <f>'Ведом23-25'!J1156</f>
        <v>0</v>
      </c>
      <c r="J468" s="204">
        <f>'Ведом23-25'!K1156</f>
        <v>0</v>
      </c>
      <c r="K468" s="242"/>
      <c r="L468" s="242"/>
      <c r="M468" s="242"/>
    </row>
    <row r="469" spans="1:13" s="241" customFormat="1" ht="63" x14ac:dyDescent="0.25">
      <c r="A469" s="207" t="s">
        <v>968</v>
      </c>
      <c r="B469" s="208" t="s">
        <v>132</v>
      </c>
      <c r="C469" s="208" t="s">
        <v>123</v>
      </c>
      <c r="D469" s="208" t="s">
        <v>270</v>
      </c>
      <c r="E469" s="208"/>
      <c r="F469" s="203">
        <f>F470+F474</f>
        <v>27440.6</v>
      </c>
      <c r="G469" s="203">
        <f>G470+G474</f>
        <v>27440.6</v>
      </c>
      <c r="H469" s="203">
        <f>H470+H474</f>
        <v>0</v>
      </c>
      <c r="I469" s="203">
        <f t="shared" ref="I469:J469" si="275">I470+I474</f>
        <v>0</v>
      </c>
      <c r="J469" s="203">
        <f t="shared" si="275"/>
        <v>0</v>
      </c>
      <c r="K469" s="242"/>
      <c r="L469" s="242"/>
      <c r="M469" s="242"/>
    </row>
    <row r="470" spans="1:13" s="241" customFormat="1" ht="31.5" x14ac:dyDescent="0.25">
      <c r="A470" s="207" t="s">
        <v>500</v>
      </c>
      <c r="B470" s="208" t="s">
        <v>132</v>
      </c>
      <c r="C470" s="208" t="s">
        <v>123</v>
      </c>
      <c r="D470" s="208" t="s">
        <v>513</v>
      </c>
      <c r="E470" s="208"/>
      <c r="F470" s="203">
        <f t="shared" ref="F470:H472" si="276">F471</f>
        <v>26088.1</v>
      </c>
      <c r="G470" s="203">
        <f t="shared" si="276"/>
        <v>26088.1</v>
      </c>
      <c r="H470" s="203">
        <f t="shared" si="276"/>
        <v>0</v>
      </c>
      <c r="I470" s="203">
        <f t="shared" ref="I470:J472" si="277">I471</f>
        <v>0</v>
      </c>
      <c r="J470" s="203">
        <f t="shared" si="277"/>
        <v>0</v>
      </c>
      <c r="K470" s="242"/>
      <c r="L470" s="242"/>
      <c r="M470" s="242"/>
    </row>
    <row r="471" spans="1:13" s="241" customFormat="1" ht="47.25" x14ac:dyDescent="0.25">
      <c r="A471" s="46" t="s">
        <v>265</v>
      </c>
      <c r="B471" s="389" t="s">
        <v>132</v>
      </c>
      <c r="C471" s="389" t="s">
        <v>123</v>
      </c>
      <c r="D471" s="389" t="s">
        <v>314</v>
      </c>
      <c r="E471" s="389"/>
      <c r="F471" s="204">
        <f t="shared" si="276"/>
        <v>26088.1</v>
      </c>
      <c r="G471" s="204">
        <f t="shared" si="276"/>
        <v>26088.1</v>
      </c>
      <c r="H471" s="204">
        <f t="shared" si="276"/>
        <v>0</v>
      </c>
      <c r="I471" s="204">
        <f t="shared" si="277"/>
        <v>0</v>
      </c>
      <c r="J471" s="204">
        <f t="shared" si="277"/>
        <v>0</v>
      </c>
      <c r="K471" s="242"/>
      <c r="L471" s="242"/>
      <c r="M471" s="242"/>
    </row>
    <row r="472" spans="1:13" s="241" customFormat="1" ht="31.5" x14ac:dyDescent="0.25">
      <c r="A472" s="386" t="s">
        <v>91</v>
      </c>
      <c r="B472" s="389" t="s">
        <v>132</v>
      </c>
      <c r="C472" s="389" t="s">
        <v>123</v>
      </c>
      <c r="D472" s="389" t="s">
        <v>314</v>
      </c>
      <c r="E472" s="389" t="s">
        <v>92</v>
      </c>
      <c r="F472" s="204">
        <f t="shared" si="276"/>
        <v>26088.1</v>
      </c>
      <c r="G472" s="204">
        <f t="shared" si="276"/>
        <v>26088.1</v>
      </c>
      <c r="H472" s="204">
        <f t="shared" si="276"/>
        <v>0</v>
      </c>
      <c r="I472" s="204">
        <f t="shared" si="277"/>
        <v>0</v>
      </c>
      <c r="J472" s="204">
        <f t="shared" si="277"/>
        <v>0</v>
      </c>
      <c r="K472" s="242"/>
      <c r="L472" s="242"/>
      <c r="M472" s="242"/>
    </row>
    <row r="473" spans="1:13" s="112" customFormat="1" ht="31.5" x14ac:dyDescent="0.25">
      <c r="A473" s="386" t="s">
        <v>93</v>
      </c>
      <c r="B473" s="389" t="s">
        <v>132</v>
      </c>
      <c r="C473" s="389" t="s">
        <v>123</v>
      </c>
      <c r="D473" s="389" t="s">
        <v>314</v>
      </c>
      <c r="E473" s="389" t="s">
        <v>94</v>
      </c>
      <c r="F473" s="203">
        <f>'Ведом23-25'!G1161</f>
        <v>26088.1</v>
      </c>
      <c r="G473" s="203">
        <f>'Ведом23-25'!H1161</f>
        <v>26088.1</v>
      </c>
      <c r="H473" s="203">
        <f>'Ведом23-25'!I1161</f>
        <v>0</v>
      </c>
      <c r="I473" s="203">
        <f>'Ведом23-25'!J1161</f>
        <v>0</v>
      </c>
      <c r="J473" s="203">
        <f>'Ведом23-25'!K1161</f>
        <v>0</v>
      </c>
      <c r="K473" s="242"/>
      <c r="L473" s="242"/>
      <c r="M473" s="242"/>
    </row>
    <row r="474" spans="1:13" s="112" customFormat="1" ht="110.25" x14ac:dyDescent="0.25">
      <c r="A474" s="207" t="s">
        <v>760</v>
      </c>
      <c r="B474" s="208" t="s">
        <v>132</v>
      </c>
      <c r="C474" s="208" t="s">
        <v>123</v>
      </c>
      <c r="D474" s="208" t="s">
        <v>761</v>
      </c>
      <c r="E474" s="208"/>
      <c r="F474" s="203">
        <f>F475+F478</f>
        <v>1352.5</v>
      </c>
      <c r="G474" s="203">
        <f>G475+G478</f>
        <v>1352.5</v>
      </c>
      <c r="H474" s="203">
        <f>H475+H478</f>
        <v>0</v>
      </c>
      <c r="I474" s="203">
        <f t="shared" ref="I474:J474" si="278">I475+I478</f>
        <v>0</v>
      </c>
      <c r="J474" s="203">
        <f t="shared" si="278"/>
        <v>0</v>
      </c>
      <c r="K474" s="242"/>
      <c r="L474" s="242"/>
      <c r="M474" s="242"/>
    </row>
    <row r="475" spans="1:13" s="112" customFormat="1" ht="94.5" x14ac:dyDescent="0.25">
      <c r="A475" s="386" t="s">
        <v>769</v>
      </c>
      <c r="B475" s="389" t="s">
        <v>132</v>
      </c>
      <c r="C475" s="389" t="s">
        <v>123</v>
      </c>
      <c r="D475" s="389" t="s">
        <v>762</v>
      </c>
      <c r="E475" s="389"/>
      <c r="F475" s="204">
        <f t="shared" ref="F475:H476" si="279">F476</f>
        <v>0</v>
      </c>
      <c r="G475" s="204">
        <f t="shared" si="279"/>
        <v>0</v>
      </c>
      <c r="H475" s="204">
        <f t="shared" si="279"/>
        <v>0</v>
      </c>
      <c r="I475" s="204">
        <f t="shared" ref="I475:J476" si="280">I476</f>
        <v>0</v>
      </c>
      <c r="J475" s="204">
        <f t="shared" si="280"/>
        <v>0</v>
      </c>
      <c r="K475" s="242"/>
      <c r="L475" s="242"/>
      <c r="M475" s="242"/>
    </row>
    <row r="476" spans="1:13" s="112" customFormat="1" ht="31.5" x14ac:dyDescent="0.25">
      <c r="A476" s="386" t="s">
        <v>91</v>
      </c>
      <c r="B476" s="389" t="s">
        <v>132</v>
      </c>
      <c r="C476" s="389" t="s">
        <v>123</v>
      </c>
      <c r="D476" s="389" t="s">
        <v>762</v>
      </c>
      <c r="E476" s="389" t="s">
        <v>92</v>
      </c>
      <c r="F476" s="204">
        <f t="shared" si="279"/>
        <v>0</v>
      </c>
      <c r="G476" s="204">
        <f t="shared" si="279"/>
        <v>0</v>
      </c>
      <c r="H476" s="204">
        <f t="shared" si="279"/>
        <v>0</v>
      </c>
      <c r="I476" s="204">
        <f t="shared" si="280"/>
        <v>0</v>
      </c>
      <c r="J476" s="204">
        <f t="shared" si="280"/>
        <v>0</v>
      </c>
      <c r="K476" s="242"/>
      <c r="L476" s="242"/>
      <c r="M476" s="242"/>
    </row>
    <row r="477" spans="1:13" s="112" customFormat="1" ht="31.5" x14ac:dyDescent="0.25">
      <c r="A477" s="386" t="s">
        <v>93</v>
      </c>
      <c r="B477" s="389" t="s">
        <v>132</v>
      </c>
      <c r="C477" s="389" t="s">
        <v>123</v>
      </c>
      <c r="D477" s="389" t="s">
        <v>762</v>
      </c>
      <c r="E477" s="389" t="s">
        <v>94</v>
      </c>
      <c r="F477" s="204">
        <f>'Ведом23-25'!G1165</f>
        <v>0</v>
      </c>
      <c r="G477" s="204">
        <f>'Ведом23-25'!H1165</f>
        <v>0</v>
      </c>
      <c r="H477" s="204">
        <f>'Ведом23-25'!I1165</f>
        <v>0</v>
      </c>
      <c r="I477" s="204">
        <f>'Ведом23-25'!J1165</f>
        <v>0</v>
      </c>
      <c r="J477" s="204">
        <f>'Ведом23-25'!K1165</f>
        <v>0</v>
      </c>
      <c r="K477" s="242"/>
      <c r="L477" s="242"/>
      <c r="M477" s="242"/>
    </row>
    <row r="478" spans="1:13" ht="15.75" x14ac:dyDescent="0.25">
      <c r="A478" s="386" t="s">
        <v>864</v>
      </c>
      <c r="B478" s="389" t="s">
        <v>132</v>
      </c>
      <c r="C478" s="389" t="s">
        <v>123</v>
      </c>
      <c r="D478" s="389" t="s">
        <v>865</v>
      </c>
      <c r="E478" s="389"/>
      <c r="F478" s="204">
        <f t="shared" ref="F478:H479" si="281">F479</f>
        <v>1352.5</v>
      </c>
      <c r="G478" s="204">
        <f t="shared" si="281"/>
        <v>1352.5</v>
      </c>
      <c r="H478" s="204">
        <f t="shared" si="281"/>
        <v>0</v>
      </c>
      <c r="I478" s="204">
        <f t="shared" ref="I478:J479" si="282">I479</f>
        <v>0</v>
      </c>
      <c r="J478" s="204">
        <f t="shared" si="282"/>
        <v>0</v>
      </c>
    </row>
    <row r="479" spans="1:13" s="112" customFormat="1" ht="31.5" x14ac:dyDescent="0.25">
      <c r="A479" s="386" t="s">
        <v>91</v>
      </c>
      <c r="B479" s="389" t="s">
        <v>132</v>
      </c>
      <c r="C479" s="389" t="s">
        <v>123</v>
      </c>
      <c r="D479" s="389" t="s">
        <v>865</v>
      </c>
      <c r="E479" s="389" t="s">
        <v>92</v>
      </c>
      <c r="F479" s="204">
        <f t="shared" si="281"/>
        <v>1352.5</v>
      </c>
      <c r="G479" s="204">
        <f t="shared" si="281"/>
        <v>1352.5</v>
      </c>
      <c r="H479" s="204">
        <f t="shared" si="281"/>
        <v>0</v>
      </c>
      <c r="I479" s="204">
        <f t="shared" si="282"/>
        <v>0</v>
      </c>
      <c r="J479" s="204">
        <f t="shared" si="282"/>
        <v>0</v>
      </c>
      <c r="K479" s="242"/>
      <c r="L479" s="242"/>
      <c r="M479" s="242"/>
    </row>
    <row r="480" spans="1:13" s="112" customFormat="1" ht="31.5" x14ac:dyDescent="0.25">
      <c r="A480" s="386" t="s">
        <v>93</v>
      </c>
      <c r="B480" s="389" t="s">
        <v>132</v>
      </c>
      <c r="C480" s="389" t="s">
        <v>123</v>
      </c>
      <c r="D480" s="389" t="s">
        <v>865</v>
      </c>
      <c r="E480" s="389" t="s">
        <v>94</v>
      </c>
      <c r="F480" s="204">
        <f>'Ведом23-25'!G1168</f>
        <v>1352.5</v>
      </c>
      <c r="G480" s="204">
        <f>'Ведом23-25'!H1168</f>
        <v>1352.5</v>
      </c>
      <c r="H480" s="204">
        <f>'Ведом23-25'!I1168</f>
        <v>0</v>
      </c>
      <c r="I480" s="204">
        <f>'Ведом23-25'!J1168</f>
        <v>0</v>
      </c>
      <c r="J480" s="204">
        <f>'Ведом23-25'!K1168</f>
        <v>0</v>
      </c>
      <c r="K480" s="242"/>
      <c r="L480" s="242"/>
      <c r="M480" s="242"/>
    </row>
    <row r="481" spans="1:13" s="112" customFormat="1" ht="31.5" x14ac:dyDescent="0.25">
      <c r="A481" s="207" t="s">
        <v>228</v>
      </c>
      <c r="B481" s="208" t="s">
        <v>132</v>
      </c>
      <c r="C481" s="208" t="s">
        <v>132</v>
      </c>
      <c r="D481" s="208"/>
      <c r="E481" s="208"/>
      <c r="F481" s="203">
        <f>F482+F497+F522</f>
        <v>32040.7</v>
      </c>
      <c r="G481" s="203">
        <f>G482+G497+G522</f>
        <v>33293</v>
      </c>
      <c r="H481" s="203">
        <f>H482+H497+H522</f>
        <v>33116.33</v>
      </c>
      <c r="I481" s="203">
        <f t="shared" ref="I481:J481" si="283">I482+I497+I522</f>
        <v>33007.949999999997</v>
      </c>
      <c r="J481" s="203">
        <f t="shared" si="283"/>
        <v>34217.649999999994</v>
      </c>
      <c r="K481" s="242"/>
      <c r="L481" s="242"/>
      <c r="M481" s="242"/>
    </row>
    <row r="482" spans="1:13" s="112" customFormat="1" ht="31.5" x14ac:dyDescent="0.25">
      <c r="A482" s="207" t="s">
        <v>376</v>
      </c>
      <c r="B482" s="208" t="s">
        <v>132</v>
      </c>
      <c r="C482" s="208" t="s">
        <v>132</v>
      </c>
      <c r="D482" s="208" t="s">
        <v>335</v>
      </c>
      <c r="E482" s="208"/>
      <c r="F482" s="203">
        <f>F483</f>
        <v>16715.5</v>
      </c>
      <c r="G482" s="203">
        <f>G483</f>
        <v>16628.600000000002</v>
      </c>
      <c r="H482" s="203">
        <f>H483</f>
        <v>18231.810000000001</v>
      </c>
      <c r="I482" s="203">
        <f t="shared" ref="I482:J482" si="284">I483</f>
        <v>18863.3</v>
      </c>
      <c r="J482" s="203">
        <f t="shared" si="284"/>
        <v>19594.469999999998</v>
      </c>
      <c r="K482" s="242"/>
      <c r="L482" s="242"/>
      <c r="M482" s="242"/>
    </row>
    <row r="483" spans="1:13" s="112" customFormat="1" ht="15.75" x14ac:dyDescent="0.25">
      <c r="A483" s="207" t="s">
        <v>377</v>
      </c>
      <c r="B483" s="208" t="s">
        <v>132</v>
      </c>
      <c r="C483" s="208" t="s">
        <v>132</v>
      </c>
      <c r="D483" s="208" t="s">
        <v>336</v>
      </c>
      <c r="E483" s="208"/>
      <c r="F483" s="203">
        <f>F484+F491+F494</f>
        <v>16715.5</v>
      </c>
      <c r="G483" s="203">
        <f>G484+G491+G494</f>
        <v>16628.600000000002</v>
      </c>
      <c r="H483" s="203">
        <f>H484+H491+H494</f>
        <v>18231.810000000001</v>
      </c>
      <c r="I483" s="203">
        <f t="shared" ref="I483:J483" si="285">I484+I491+I494</f>
        <v>18863.3</v>
      </c>
      <c r="J483" s="203">
        <f t="shared" si="285"/>
        <v>19594.469999999998</v>
      </c>
      <c r="K483" s="242"/>
      <c r="L483" s="242"/>
      <c r="M483" s="242"/>
    </row>
    <row r="484" spans="1:13" ht="31.5" x14ac:dyDescent="0.25">
      <c r="A484" s="386" t="s">
        <v>360</v>
      </c>
      <c r="B484" s="389" t="s">
        <v>132</v>
      </c>
      <c r="C484" s="389" t="s">
        <v>132</v>
      </c>
      <c r="D484" s="389" t="s">
        <v>337</v>
      </c>
      <c r="E484" s="389"/>
      <c r="F484" s="204">
        <f>F485+F487+F489</f>
        <v>14722</v>
      </c>
      <c r="G484" s="204">
        <f>G485+G487+G489</f>
        <v>14741.7</v>
      </c>
      <c r="H484" s="204">
        <f>H485+H487+H489</f>
        <v>16135.94</v>
      </c>
      <c r="I484" s="204">
        <f t="shared" ref="I484:J484" si="286">I485+I487+I489</f>
        <v>16732.96</v>
      </c>
      <c r="J484" s="204">
        <f t="shared" si="286"/>
        <v>17401.28</v>
      </c>
    </row>
    <row r="485" spans="1:13" s="112" customFormat="1" ht="78.75" x14ac:dyDescent="0.25">
      <c r="A485" s="386" t="s">
        <v>87</v>
      </c>
      <c r="B485" s="389" t="s">
        <v>132</v>
      </c>
      <c r="C485" s="389" t="s">
        <v>132</v>
      </c>
      <c r="D485" s="389" t="s">
        <v>337</v>
      </c>
      <c r="E485" s="389" t="s">
        <v>88</v>
      </c>
      <c r="F485" s="204">
        <f>F486</f>
        <v>14569.9</v>
      </c>
      <c r="G485" s="204">
        <f>G486</f>
        <v>14602.7</v>
      </c>
      <c r="H485" s="204">
        <f>H486</f>
        <v>16110.94</v>
      </c>
      <c r="I485" s="204">
        <f t="shared" ref="I485:J485" si="287">I486</f>
        <v>16707.96</v>
      </c>
      <c r="J485" s="204">
        <f t="shared" si="287"/>
        <v>17376.28</v>
      </c>
      <c r="K485" s="242"/>
      <c r="L485" s="242"/>
      <c r="M485" s="242"/>
    </row>
    <row r="486" spans="1:13" s="112" customFormat="1" ht="31.5" x14ac:dyDescent="0.25">
      <c r="A486" s="386" t="s">
        <v>89</v>
      </c>
      <c r="B486" s="389" t="s">
        <v>132</v>
      </c>
      <c r="C486" s="389" t="s">
        <v>132</v>
      </c>
      <c r="D486" s="389" t="s">
        <v>337</v>
      </c>
      <c r="E486" s="389" t="s">
        <v>90</v>
      </c>
      <c r="F486" s="555">
        <f>'Ведом23-25'!G1174</f>
        <v>14569.9</v>
      </c>
      <c r="G486" s="555">
        <f>'Ведом23-25'!H1174</f>
        <v>14602.7</v>
      </c>
      <c r="H486" s="209">
        <f>'Ведом23-25'!I1174</f>
        <v>16110.94</v>
      </c>
      <c r="I486" s="209">
        <f>'Ведом23-25'!J1174</f>
        <v>16707.96</v>
      </c>
      <c r="J486" s="209">
        <f>'Ведом23-25'!K1174</f>
        <v>17376.28</v>
      </c>
      <c r="K486" s="242"/>
      <c r="L486" s="242"/>
      <c r="M486" s="242"/>
    </row>
    <row r="487" spans="1:13" s="112" customFormat="1" ht="31.5" x14ac:dyDescent="0.25">
      <c r="A487" s="386" t="s">
        <v>91</v>
      </c>
      <c r="B487" s="389" t="s">
        <v>132</v>
      </c>
      <c r="C487" s="389" t="s">
        <v>132</v>
      </c>
      <c r="D487" s="389" t="s">
        <v>337</v>
      </c>
      <c r="E487" s="389" t="s">
        <v>92</v>
      </c>
      <c r="F487" s="555">
        <f>F488</f>
        <v>152.1</v>
      </c>
      <c r="G487" s="555">
        <f>G488</f>
        <v>139</v>
      </c>
      <c r="H487" s="209">
        <f>H488</f>
        <v>25</v>
      </c>
      <c r="I487" s="209">
        <f t="shared" ref="I487:J487" si="288">I488</f>
        <v>25</v>
      </c>
      <c r="J487" s="209">
        <f t="shared" si="288"/>
        <v>25</v>
      </c>
      <c r="K487" s="242"/>
      <c r="L487" s="242"/>
      <c r="M487" s="242"/>
    </row>
    <row r="488" spans="1:13" s="112" customFormat="1" ht="31.5" x14ac:dyDescent="0.25">
      <c r="A488" s="386" t="s">
        <v>93</v>
      </c>
      <c r="B488" s="389" t="s">
        <v>132</v>
      </c>
      <c r="C488" s="389" t="s">
        <v>132</v>
      </c>
      <c r="D488" s="389" t="s">
        <v>337</v>
      </c>
      <c r="E488" s="389" t="s">
        <v>94</v>
      </c>
      <c r="F488" s="555">
        <f>'Ведом23-25'!G1176</f>
        <v>152.1</v>
      </c>
      <c r="G488" s="555">
        <f>'Ведом23-25'!H1176</f>
        <v>139</v>
      </c>
      <c r="H488" s="209">
        <f>'Ведом23-25'!I1176</f>
        <v>25</v>
      </c>
      <c r="I488" s="209">
        <f>'Ведом23-25'!J1176</f>
        <v>25</v>
      </c>
      <c r="J488" s="209">
        <f>'Ведом23-25'!K1176</f>
        <v>25</v>
      </c>
      <c r="K488" s="242"/>
      <c r="L488" s="242"/>
      <c r="M488" s="242"/>
    </row>
    <row r="489" spans="1:13" s="112" customFormat="1" ht="15.75" x14ac:dyDescent="0.25">
      <c r="A489" s="386" t="s">
        <v>95</v>
      </c>
      <c r="B489" s="389" t="s">
        <v>132</v>
      </c>
      <c r="C489" s="389" t="s">
        <v>132</v>
      </c>
      <c r="D489" s="389" t="s">
        <v>337</v>
      </c>
      <c r="E489" s="389" t="s">
        <v>101</v>
      </c>
      <c r="F489" s="204">
        <f>F490</f>
        <v>0</v>
      </c>
      <c r="G489" s="204">
        <f>G490</f>
        <v>0</v>
      </c>
      <c r="H489" s="204">
        <f>H490</f>
        <v>0</v>
      </c>
      <c r="I489" s="204">
        <f t="shared" ref="I489:J489" si="289">I490</f>
        <v>0</v>
      </c>
      <c r="J489" s="204">
        <f t="shared" si="289"/>
        <v>0</v>
      </c>
      <c r="K489" s="242"/>
      <c r="L489" s="242"/>
      <c r="M489" s="242"/>
    </row>
    <row r="490" spans="1:13" ht="15.75" x14ac:dyDescent="0.25">
      <c r="A490" s="386" t="s">
        <v>227</v>
      </c>
      <c r="B490" s="389" t="s">
        <v>132</v>
      </c>
      <c r="C490" s="389" t="s">
        <v>132</v>
      </c>
      <c r="D490" s="389" t="s">
        <v>337</v>
      </c>
      <c r="E490" s="389" t="s">
        <v>97</v>
      </c>
      <c r="F490" s="204"/>
      <c r="G490" s="204"/>
      <c r="H490" s="204"/>
      <c r="I490" s="204"/>
      <c r="J490" s="204"/>
    </row>
    <row r="491" spans="1:13" ht="31.5" x14ac:dyDescent="0.25">
      <c r="A491" s="386" t="s">
        <v>319</v>
      </c>
      <c r="B491" s="389" t="s">
        <v>132</v>
      </c>
      <c r="C491" s="389" t="s">
        <v>132</v>
      </c>
      <c r="D491" s="389" t="s">
        <v>338</v>
      </c>
      <c r="E491" s="389"/>
      <c r="F491" s="204">
        <f t="shared" ref="F491:H492" si="290">F492</f>
        <v>1473.7</v>
      </c>
      <c r="G491" s="204">
        <f t="shared" si="290"/>
        <v>1473.7</v>
      </c>
      <c r="H491" s="204">
        <f t="shared" si="290"/>
        <v>1536.87</v>
      </c>
      <c r="I491" s="204">
        <f t="shared" ref="I491:J492" si="291">I492</f>
        <v>1571.34</v>
      </c>
      <c r="J491" s="204">
        <f t="shared" si="291"/>
        <v>1634.19</v>
      </c>
    </row>
    <row r="492" spans="1:13" ht="78.75" x14ac:dyDescent="0.25">
      <c r="A492" s="386" t="s">
        <v>87</v>
      </c>
      <c r="B492" s="389" t="s">
        <v>132</v>
      </c>
      <c r="C492" s="389" t="s">
        <v>132</v>
      </c>
      <c r="D492" s="389" t="s">
        <v>338</v>
      </c>
      <c r="E492" s="389" t="s">
        <v>88</v>
      </c>
      <c r="F492" s="204">
        <f t="shared" si="290"/>
        <v>1473.7</v>
      </c>
      <c r="G492" s="204">
        <f t="shared" si="290"/>
        <v>1473.7</v>
      </c>
      <c r="H492" s="204">
        <f t="shared" si="290"/>
        <v>1536.87</v>
      </c>
      <c r="I492" s="204">
        <f t="shared" si="291"/>
        <v>1571.34</v>
      </c>
      <c r="J492" s="204">
        <f t="shared" si="291"/>
        <v>1634.19</v>
      </c>
    </row>
    <row r="493" spans="1:13" ht="31.5" x14ac:dyDescent="0.25">
      <c r="A493" s="386" t="s">
        <v>89</v>
      </c>
      <c r="B493" s="389" t="s">
        <v>132</v>
      </c>
      <c r="C493" s="389" t="s">
        <v>132</v>
      </c>
      <c r="D493" s="389" t="s">
        <v>338</v>
      </c>
      <c r="E493" s="389" t="s">
        <v>90</v>
      </c>
      <c r="F493" s="204">
        <f>'Ведом23-25'!G1181</f>
        <v>1473.7</v>
      </c>
      <c r="G493" s="204">
        <f>'Ведом23-25'!H1181</f>
        <v>1473.7</v>
      </c>
      <c r="H493" s="204">
        <f>'Ведом23-25'!I1181</f>
        <v>1536.87</v>
      </c>
      <c r="I493" s="204">
        <f>'Ведом23-25'!J1181</f>
        <v>1571.34</v>
      </c>
      <c r="J493" s="204">
        <f>'Ведом23-25'!K1181</f>
        <v>1634.19</v>
      </c>
    </row>
    <row r="494" spans="1:13" ht="47.25" x14ac:dyDescent="0.25">
      <c r="A494" s="386" t="s">
        <v>318</v>
      </c>
      <c r="B494" s="389" t="s">
        <v>132</v>
      </c>
      <c r="C494" s="389" t="s">
        <v>132</v>
      </c>
      <c r="D494" s="389" t="s">
        <v>339</v>
      </c>
      <c r="E494" s="389"/>
      <c r="F494" s="204">
        <f t="shared" ref="F494:H495" si="292">F495</f>
        <v>519.79999999999995</v>
      </c>
      <c r="G494" s="204">
        <f t="shared" si="292"/>
        <v>413.2</v>
      </c>
      <c r="H494" s="204">
        <f t="shared" si="292"/>
        <v>559</v>
      </c>
      <c r="I494" s="204">
        <f t="shared" ref="I494:J495" si="293">I495</f>
        <v>559</v>
      </c>
      <c r="J494" s="204">
        <f t="shared" si="293"/>
        <v>559</v>
      </c>
    </row>
    <row r="495" spans="1:13" ht="78.75" x14ac:dyDescent="0.25">
      <c r="A495" s="386" t="s">
        <v>87</v>
      </c>
      <c r="B495" s="389" t="s">
        <v>132</v>
      </c>
      <c r="C495" s="389" t="s">
        <v>132</v>
      </c>
      <c r="D495" s="389" t="s">
        <v>339</v>
      </c>
      <c r="E495" s="389" t="s">
        <v>88</v>
      </c>
      <c r="F495" s="204">
        <f t="shared" si="292"/>
        <v>519.79999999999995</v>
      </c>
      <c r="G495" s="204">
        <f t="shared" si="292"/>
        <v>413.2</v>
      </c>
      <c r="H495" s="204">
        <f t="shared" si="292"/>
        <v>559</v>
      </c>
      <c r="I495" s="204">
        <f t="shared" si="293"/>
        <v>559</v>
      </c>
      <c r="J495" s="204">
        <f t="shared" si="293"/>
        <v>559</v>
      </c>
    </row>
    <row r="496" spans="1:13" ht="31.5" x14ac:dyDescent="0.25">
      <c r="A496" s="386" t="s">
        <v>89</v>
      </c>
      <c r="B496" s="389" t="s">
        <v>132</v>
      </c>
      <c r="C496" s="389" t="s">
        <v>132</v>
      </c>
      <c r="D496" s="389" t="s">
        <v>339</v>
      </c>
      <c r="E496" s="389" t="s">
        <v>90</v>
      </c>
      <c r="F496" s="204">
        <f>'Ведом23-25'!G1184</f>
        <v>519.79999999999995</v>
      </c>
      <c r="G496" s="204">
        <f>'Ведом23-25'!H1184</f>
        <v>413.2</v>
      </c>
      <c r="H496" s="204">
        <f>'Ведом23-25'!I1184</f>
        <v>559</v>
      </c>
      <c r="I496" s="204">
        <f>'Ведом23-25'!J1184</f>
        <v>559</v>
      </c>
      <c r="J496" s="204">
        <f>'Ведом23-25'!K1184</f>
        <v>559</v>
      </c>
    </row>
    <row r="497" spans="1:13" s="112" customFormat="1" ht="15.75" x14ac:dyDescent="0.25">
      <c r="A497" s="207" t="s">
        <v>100</v>
      </c>
      <c r="B497" s="208" t="s">
        <v>132</v>
      </c>
      <c r="C497" s="208" t="s">
        <v>132</v>
      </c>
      <c r="D497" s="208" t="s">
        <v>343</v>
      </c>
      <c r="E497" s="208"/>
      <c r="F497" s="203">
        <f>F498+F509</f>
        <v>15325.2</v>
      </c>
      <c r="G497" s="203">
        <f>G498+G509</f>
        <v>16664.400000000001</v>
      </c>
      <c r="H497" s="203">
        <f>H498+H509</f>
        <v>14884.52</v>
      </c>
      <c r="I497" s="203">
        <f t="shared" ref="I497:J497" si="294">I498+I509</f>
        <v>14144.65</v>
      </c>
      <c r="J497" s="203">
        <f t="shared" si="294"/>
        <v>14623.18</v>
      </c>
      <c r="K497" s="242"/>
      <c r="L497" s="242"/>
      <c r="M497" s="242"/>
    </row>
    <row r="498" spans="1:13" ht="15.75" x14ac:dyDescent="0.25">
      <c r="A498" s="207" t="s">
        <v>399</v>
      </c>
      <c r="B498" s="208" t="s">
        <v>132</v>
      </c>
      <c r="C498" s="208" t="s">
        <v>132</v>
      </c>
      <c r="D498" s="208" t="s">
        <v>398</v>
      </c>
      <c r="E498" s="208"/>
      <c r="F498" s="203">
        <f>F499+F502</f>
        <v>14343.2</v>
      </c>
      <c r="G498" s="203">
        <f>G499+G502</f>
        <v>14880.6</v>
      </c>
      <c r="H498" s="203">
        <f>H499+H502</f>
        <v>13684.52</v>
      </c>
      <c r="I498" s="203">
        <f t="shared" ref="I498:J498" si="295">I499+I502</f>
        <v>14144.65</v>
      </c>
      <c r="J498" s="203">
        <f t="shared" si="295"/>
        <v>14623.18</v>
      </c>
    </row>
    <row r="499" spans="1:13" ht="47.25" x14ac:dyDescent="0.25">
      <c r="A499" s="386" t="s">
        <v>318</v>
      </c>
      <c r="B499" s="389" t="s">
        <v>132</v>
      </c>
      <c r="C499" s="389" t="s">
        <v>132</v>
      </c>
      <c r="D499" s="389" t="s">
        <v>401</v>
      </c>
      <c r="E499" s="389"/>
      <c r="F499" s="204">
        <f t="shared" ref="F499:H500" si="296">F500</f>
        <v>296.60000000000002</v>
      </c>
      <c r="G499" s="204">
        <f t="shared" si="296"/>
        <v>498</v>
      </c>
      <c r="H499" s="204">
        <f t="shared" si="296"/>
        <v>498</v>
      </c>
      <c r="I499" s="204">
        <f t="shared" ref="I499:J500" si="297">I500</f>
        <v>498</v>
      </c>
      <c r="J499" s="204">
        <f t="shared" si="297"/>
        <v>498</v>
      </c>
    </row>
    <row r="500" spans="1:13" ht="78.75" x14ac:dyDescent="0.25">
      <c r="A500" s="386" t="s">
        <v>87</v>
      </c>
      <c r="B500" s="389" t="s">
        <v>132</v>
      </c>
      <c r="C500" s="389" t="s">
        <v>132</v>
      </c>
      <c r="D500" s="389" t="s">
        <v>401</v>
      </c>
      <c r="E500" s="389" t="s">
        <v>88</v>
      </c>
      <c r="F500" s="204">
        <f t="shared" si="296"/>
        <v>296.60000000000002</v>
      </c>
      <c r="G500" s="204">
        <f t="shared" si="296"/>
        <v>498</v>
      </c>
      <c r="H500" s="204">
        <f t="shared" si="296"/>
        <v>498</v>
      </c>
      <c r="I500" s="204">
        <f t="shared" si="297"/>
        <v>498</v>
      </c>
      <c r="J500" s="204">
        <f t="shared" si="297"/>
        <v>498</v>
      </c>
    </row>
    <row r="501" spans="1:13" ht="31.5" x14ac:dyDescent="0.25">
      <c r="A501" s="386" t="s">
        <v>171</v>
      </c>
      <c r="B501" s="389" t="s">
        <v>132</v>
      </c>
      <c r="C501" s="389" t="s">
        <v>132</v>
      </c>
      <c r="D501" s="389" t="s">
        <v>401</v>
      </c>
      <c r="E501" s="389" t="s">
        <v>120</v>
      </c>
      <c r="F501" s="204">
        <f>'Ведом23-25'!G1189</f>
        <v>296.60000000000002</v>
      </c>
      <c r="G501" s="204">
        <f>'Ведом23-25'!H1189</f>
        <v>498</v>
      </c>
      <c r="H501" s="204">
        <f>'Ведом23-25'!I1189</f>
        <v>498</v>
      </c>
      <c r="I501" s="204">
        <f>'Ведом23-25'!J1189</f>
        <v>498</v>
      </c>
      <c r="J501" s="204">
        <f>'Ведом23-25'!K1189</f>
        <v>498</v>
      </c>
    </row>
    <row r="502" spans="1:13" ht="15.75" x14ac:dyDescent="0.25">
      <c r="A502" s="386" t="s">
        <v>296</v>
      </c>
      <c r="B502" s="389" t="s">
        <v>132</v>
      </c>
      <c r="C502" s="389" t="s">
        <v>132</v>
      </c>
      <c r="D502" s="389" t="s">
        <v>400</v>
      </c>
      <c r="E502" s="389"/>
      <c r="F502" s="204">
        <f>F503+F505+F507</f>
        <v>14046.6</v>
      </c>
      <c r="G502" s="204">
        <f>G503+G505+G507</f>
        <v>14382.6</v>
      </c>
      <c r="H502" s="204">
        <f>H503+H505+H507</f>
        <v>13186.52</v>
      </c>
      <c r="I502" s="204">
        <f t="shared" ref="I502:J502" si="298">I503+I505+I507</f>
        <v>13646.65</v>
      </c>
      <c r="J502" s="204">
        <f t="shared" si="298"/>
        <v>14125.18</v>
      </c>
    </row>
    <row r="503" spans="1:13" ht="78.75" x14ac:dyDescent="0.25">
      <c r="A503" s="386" t="s">
        <v>87</v>
      </c>
      <c r="B503" s="389" t="s">
        <v>132</v>
      </c>
      <c r="C503" s="389" t="s">
        <v>132</v>
      </c>
      <c r="D503" s="389" t="s">
        <v>400</v>
      </c>
      <c r="E503" s="389" t="s">
        <v>88</v>
      </c>
      <c r="F503" s="204">
        <f>F504</f>
        <v>11297</v>
      </c>
      <c r="G503" s="204">
        <f>G504</f>
        <v>11336.5</v>
      </c>
      <c r="H503" s="204">
        <f>H504</f>
        <v>11505.43</v>
      </c>
      <c r="I503" s="204">
        <f t="shared" ref="I503:J503" si="299">I504</f>
        <v>11964.8</v>
      </c>
      <c r="J503" s="204">
        <f t="shared" si="299"/>
        <v>12442.53</v>
      </c>
    </row>
    <row r="504" spans="1:13" ht="31.5" x14ac:dyDescent="0.25">
      <c r="A504" s="386" t="s">
        <v>171</v>
      </c>
      <c r="B504" s="389" t="s">
        <v>132</v>
      </c>
      <c r="C504" s="389" t="s">
        <v>132</v>
      </c>
      <c r="D504" s="389" t="s">
        <v>400</v>
      </c>
      <c r="E504" s="389" t="s">
        <v>120</v>
      </c>
      <c r="F504" s="204">
        <f>'Ведом23-25'!G1192</f>
        <v>11297</v>
      </c>
      <c r="G504" s="204">
        <f>'Ведом23-25'!H1192</f>
        <v>11336.5</v>
      </c>
      <c r="H504" s="204">
        <f>'Ведом23-25'!I1192</f>
        <v>11505.43</v>
      </c>
      <c r="I504" s="204">
        <f>'Ведом23-25'!J1192</f>
        <v>11964.8</v>
      </c>
      <c r="J504" s="204">
        <f>'Ведом23-25'!K1192</f>
        <v>12442.53</v>
      </c>
    </row>
    <row r="505" spans="1:13" ht="31.5" x14ac:dyDescent="0.25">
      <c r="A505" s="386" t="s">
        <v>91</v>
      </c>
      <c r="B505" s="389" t="s">
        <v>132</v>
      </c>
      <c r="C505" s="389" t="s">
        <v>132</v>
      </c>
      <c r="D505" s="389" t="s">
        <v>400</v>
      </c>
      <c r="E505" s="389" t="s">
        <v>92</v>
      </c>
      <c r="F505" s="204">
        <f>F506</f>
        <v>2705.7</v>
      </c>
      <c r="G505" s="204">
        <f>G506</f>
        <v>3022.4</v>
      </c>
      <c r="H505" s="204">
        <f>H506</f>
        <v>1634.09</v>
      </c>
      <c r="I505" s="204">
        <f t="shared" ref="I505:J505" si="300">I506</f>
        <v>1634.85</v>
      </c>
      <c r="J505" s="204">
        <f t="shared" si="300"/>
        <v>1635.65</v>
      </c>
    </row>
    <row r="506" spans="1:13" ht="31.5" x14ac:dyDescent="0.25">
      <c r="A506" s="386" t="s">
        <v>93</v>
      </c>
      <c r="B506" s="389" t="s">
        <v>132</v>
      </c>
      <c r="C506" s="389" t="s">
        <v>132</v>
      </c>
      <c r="D506" s="389" t="s">
        <v>400</v>
      </c>
      <c r="E506" s="389" t="s">
        <v>94</v>
      </c>
      <c r="F506" s="204">
        <f>'Ведом23-25'!G1194</f>
        <v>2705.7</v>
      </c>
      <c r="G506" s="204">
        <f>'Ведом23-25'!H1194</f>
        <v>3022.4</v>
      </c>
      <c r="H506" s="204">
        <f>'Ведом23-25'!I1194</f>
        <v>1634.09</v>
      </c>
      <c r="I506" s="204">
        <f>'Ведом23-25'!J1194</f>
        <v>1634.85</v>
      </c>
      <c r="J506" s="204">
        <f>'Ведом23-25'!K1194</f>
        <v>1635.65</v>
      </c>
    </row>
    <row r="507" spans="1:13" ht="15.75" x14ac:dyDescent="0.25">
      <c r="A507" s="386" t="s">
        <v>95</v>
      </c>
      <c r="B507" s="389" t="s">
        <v>132</v>
      </c>
      <c r="C507" s="389" t="s">
        <v>132</v>
      </c>
      <c r="D507" s="389" t="s">
        <v>400</v>
      </c>
      <c r="E507" s="389" t="s">
        <v>101</v>
      </c>
      <c r="F507" s="204">
        <f>F508</f>
        <v>43.9</v>
      </c>
      <c r="G507" s="204">
        <f>G508</f>
        <v>23.7</v>
      </c>
      <c r="H507" s="204">
        <f>H508</f>
        <v>47</v>
      </c>
      <c r="I507" s="204">
        <f t="shared" ref="I507:J507" si="301">I508</f>
        <v>47</v>
      </c>
      <c r="J507" s="204">
        <f t="shared" si="301"/>
        <v>47</v>
      </c>
    </row>
    <row r="508" spans="1:13" s="112" customFormat="1" ht="15.75" x14ac:dyDescent="0.25">
      <c r="A508" s="386" t="s">
        <v>227</v>
      </c>
      <c r="B508" s="389" t="s">
        <v>132</v>
      </c>
      <c r="C508" s="389" t="s">
        <v>132</v>
      </c>
      <c r="D508" s="389" t="s">
        <v>400</v>
      </c>
      <c r="E508" s="389" t="s">
        <v>97</v>
      </c>
      <c r="F508" s="204">
        <f>'Ведом23-25'!G1196</f>
        <v>43.9</v>
      </c>
      <c r="G508" s="204">
        <f>'Ведом23-25'!H1196</f>
        <v>23.7</v>
      </c>
      <c r="H508" s="204">
        <f>'Ведом23-25'!I1196</f>
        <v>47</v>
      </c>
      <c r="I508" s="204">
        <f>'Ведом23-25'!J1196</f>
        <v>47</v>
      </c>
      <c r="J508" s="204">
        <f>'Ведом23-25'!K1196</f>
        <v>47</v>
      </c>
      <c r="K508" s="242"/>
      <c r="L508" s="242"/>
      <c r="M508" s="242"/>
    </row>
    <row r="509" spans="1:13" s="112" customFormat="1" ht="31.5" x14ac:dyDescent="0.25">
      <c r="A509" s="207" t="s">
        <v>344</v>
      </c>
      <c r="B509" s="208" t="s">
        <v>132</v>
      </c>
      <c r="C509" s="208" t="s">
        <v>132</v>
      </c>
      <c r="D509" s="208" t="s">
        <v>342</v>
      </c>
      <c r="E509" s="208"/>
      <c r="F509" s="203">
        <f>F510+F517</f>
        <v>982</v>
      </c>
      <c r="G509" s="203">
        <f>G510+G517</f>
        <v>1783.8</v>
      </c>
      <c r="H509" s="203">
        <f>H510+H517</f>
        <v>1200</v>
      </c>
      <c r="I509" s="203">
        <f t="shared" ref="I509:J509" si="302">I510+I517</f>
        <v>0</v>
      </c>
      <c r="J509" s="203">
        <f t="shared" si="302"/>
        <v>0</v>
      </c>
      <c r="K509" s="242"/>
      <c r="L509" s="242"/>
      <c r="M509" s="242"/>
    </row>
    <row r="510" spans="1:13" ht="31.5" x14ac:dyDescent="0.25">
      <c r="A510" s="386" t="s">
        <v>229</v>
      </c>
      <c r="B510" s="389" t="s">
        <v>132</v>
      </c>
      <c r="C510" s="389" t="s">
        <v>132</v>
      </c>
      <c r="D510" s="389" t="s">
        <v>429</v>
      </c>
      <c r="E510" s="389"/>
      <c r="F510" s="204">
        <f>F511+F513</f>
        <v>982</v>
      </c>
      <c r="G510" s="204">
        <f>G511+G513</f>
        <v>1783.8</v>
      </c>
      <c r="H510" s="204">
        <f>H511+H513</f>
        <v>1200</v>
      </c>
      <c r="I510" s="204">
        <f t="shared" ref="I510:J510" si="303">I511+I513</f>
        <v>0</v>
      </c>
      <c r="J510" s="204">
        <f t="shared" si="303"/>
        <v>0</v>
      </c>
    </row>
    <row r="511" spans="1:13" ht="31.5" x14ac:dyDescent="0.25">
      <c r="A511" s="386" t="s">
        <v>707</v>
      </c>
      <c r="B511" s="389" t="s">
        <v>132</v>
      </c>
      <c r="C511" s="389" t="s">
        <v>132</v>
      </c>
      <c r="D511" s="389" t="s">
        <v>429</v>
      </c>
      <c r="E511" s="389" t="s">
        <v>141</v>
      </c>
      <c r="F511" s="204">
        <f>F512</f>
        <v>0</v>
      </c>
      <c r="G511" s="204">
        <f>G512</f>
        <v>0</v>
      </c>
      <c r="H511" s="204">
        <f>H512</f>
        <v>0</v>
      </c>
      <c r="I511" s="204">
        <f t="shared" ref="I511:J511" si="304">I512</f>
        <v>0</v>
      </c>
      <c r="J511" s="204">
        <f t="shared" si="304"/>
        <v>0</v>
      </c>
    </row>
    <row r="512" spans="1:13" ht="15.75" x14ac:dyDescent="0.25">
      <c r="A512" s="386" t="s">
        <v>706</v>
      </c>
      <c r="B512" s="389" t="s">
        <v>132</v>
      </c>
      <c r="C512" s="389" t="s">
        <v>132</v>
      </c>
      <c r="D512" s="389" t="s">
        <v>429</v>
      </c>
      <c r="E512" s="389" t="s">
        <v>708</v>
      </c>
      <c r="F512" s="204">
        <f>'Ведом23-25'!G1200</f>
        <v>0</v>
      </c>
      <c r="G512" s="204">
        <f>'Ведом23-25'!H1200</f>
        <v>0</v>
      </c>
      <c r="H512" s="204">
        <f>'Ведом23-25'!I1200</f>
        <v>0</v>
      </c>
      <c r="I512" s="204">
        <f>'Ведом23-25'!J1200</f>
        <v>0</v>
      </c>
      <c r="J512" s="204">
        <f>'Ведом23-25'!K1200</f>
        <v>0</v>
      </c>
    </row>
    <row r="513" spans="1:13" s="112" customFormat="1" ht="15.75" x14ac:dyDescent="0.25">
      <c r="A513" s="386" t="s">
        <v>95</v>
      </c>
      <c r="B513" s="389" t="s">
        <v>132</v>
      </c>
      <c r="C513" s="389" t="s">
        <v>132</v>
      </c>
      <c r="D513" s="389" t="s">
        <v>429</v>
      </c>
      <c r="E513" s="389" t="s">
        <v>101</v>
      </c>
      <c r="F513" s="555">
        <f>F514+F515+F516</f>
        <v>982</v>
      </c>
      <c r="G513" s="555">
        <f>G514+G515+G516</f>
        <v>1783.8</v>
      </c>
      <c r="H513" s="209">
        <f>H514+H515+H516</f>
        <v>1200</v>
      </c>
      <c r="I513" s="209">
        <f t="shared" ref="I513:J513" si="305">I514+I515+I516</f>
        <v>0</v>
      </c>
      <c r="J513" s="209">
        <f t="shared" si="305"/>
        <v>0</v>
      </c>
      <c r="K513" s="242"/>
      <c r="L513" s="242"/>
      <c r="M513" s="242"/>
    </row>
    <row r="514" spans="1:13" s="112" customFormat="1" ht="47.25" x14ac:dyDescent="0.25">
      <c r="A514" s="386" t="s">
        <v>113</v>
      </c>
      <c r="B514" s="389" t="s">
        <v>132</v>
      </c>
      <c r="C514" s="389" t="s">
        <v>132</v>
      </c>
      <c r="D514" s="389" t="s">
        <v>429</v>
      </c>
      <c r="E514" s="389" t="s">
        <v>108</v>
      </c>
      <c r="F514" s="555">
        <f>'Ведом23-25'!G1201</f>
        <v>982</v>
      </c>
      <c r="G514" s="555">
        <f>'Ведом23-25'!H1201</f>
        <v>1783.8</v>
      </c>
      <c r="H514" s="209">
        <f>'Ведом23-25'!I1201</f>
        <v>1200</v>
      </c>
      <c r="I514" s="209">
        <f>'Ведом23-25'!J1201</f>
        <v>0</v>
      </c>
      <c r="J514" s="209">
        <f>'Ведом23-25'!K1201</f>
        <v>0</v>
      </c>
      <c r="K514" s="242"/>
      <c r="L514" s="242"/>
      <c r="M514" s="242"/>
    </row>
    <row r="515" spans="1:13" s="112" customFormat="1" ht="15.75" x14ac:dyDescent="0.25">
      <c r="A515" s="386" t="s">
        <v>268</v>
      </c>
      <c r="B515" s="389" t="s">
        <v>132</v>
      </c>
      <c r="C515" s="389" t="s">
        <v>132</v>
      </c>
      <c r="D515" s="389" t="s">
        <v>429</v>
      </c>
      <c r="E515" s="389" t="s">
        <v>97</v>
      </c>
      <c r="F515" s="555">
        <f>'Ведом23-25'!G1203</f>
        <v>0</v>
      </c>
      <c r="G515" s="555">
        <f>'Ведом23-25'!H1203</f>
        <v>0</v>
      </c>
      <c r="H515" s="209">
        <f>'Ведом23-25'!I1203</f>
        <v>0</v>
      </c>
      <c r="I515" s="209">
        <f>'Ведом23-25'!J1203</f>
        <v>0</v>
      </c>
      <c r="J515" s="209">
        <f>'Ведом23-25'!K1203</f>
        <v>0</v>
      </c>
      <c r="K515" s="242"/>
      <c r="L515" s="242"/>
      <c r="M515" s="242"/>
    </row>
    <row r="516" spans="1:13" s="112" customFormat="1" ht="15.75" x14ac:dyDescent="0.25">
      <c r="A516" s="386" t="s">
        <v>748</v>
      </c>
      <c r="B516" s="389" t="s">
        <v>132</v>
      </c>
      <c r="C516" s="389" t="s">
        <v>132</v>
      </c>
      <c r="D516" s="389" t="s">
        <v>429</v>
      </c>
      <c r="E516" s="389" t="s">
        <v>749</v>
      </c>
      <c r="F516" s="204">
        <f>'Ведом23-25'!G1204</f>
        <v>0</v>
      </c>
      <c r="G516" s="204">
        <f>'Ведом23-25'!H1204</f>
        <v>0</v>
      </c>
      <c r="H516" s="204">
        <f>'Ведом23-25'!I1204</f>
        <v>0</v>
      </c>
      <c r="I516" s="204">
        <f>'Ведом23-25'!J1204</f>
        <v>0</v>
      </c>
      <c r="J516" s="204">
        <f>'Ведом23-25'!K1204</f>
        <v>0</v>
      </c>
      <c r="K516" s="242"/>
      <c r="L516" s="242"/>
      <c r="M516" s="242"/>
    </row>
    <row r="517" spans="1:13" s="112" customFormat="1" ht="31.5" x14ac:dyDescent="0.25">
      <c r="A517" s="386" t="s">
        <v>754</v>
      </c>
      <c r="B517" s="389" t="s">
        <v>132</v>
      </c>
      <c r="C517" s="389" t="s">
        <v>132</v>
      </c>
      <c r="D517" s="389" t="s">
        <v>755</v>
      </c>
      <c r="E517" s="389"/>
      <c r="F517" s="204">
        <f>F518+F520</f>
        <v>0</v>
      </c>
      <c r="G517" s="204">
        <f>G518+G520</f>
        <v>0</v>
      </c>
      <c r="H517" s="204">
        <f>H518+H520</f>
        <v>0</v>
      </c>
      <c r="I517" s="204">
        <f t="shared" ref="I517:J517" si="306">I518+I520</f>
        <v>0</v>
      </c>
      <c r="J517" s="204">
        <f t="shared" si="306"/>
        <v>0</v>
      </c>
      <c r="K517" s="242"/>
      <c r="L517" s="242"/>
      <c r="M517" s="242"/>
    </row>
    <row r="518" spans="1:13" s="112" customFormat="1" ht="15.75" x14ac:dyDescent="0.25">
      <c r="A518" s="386" t="s">
        <v>756</v>
      </c>
      <c r="B518" s="389" t="s">
        <v>132</v>
      </c>
      <c r="C518" s="389" t="s">
        <v>132</v>
      </c>
      <c r="D518" s="389" t="s">
        <v>755</v>
      </c>
      <c r="E518" s="389" t="s">
        <v>316</v>
      </c>
      <c r="F518" s="204">
        <f>F519</f>
        <v>0</v>
      </c>
      <c r="G518" s="204">
        <f>G519</f>
        <v>0</v>
      </c>
      <c r="H518" s="204">
        <f>H519</f>
        <v>0</v>
      </c>
      <c r="I518" s="204">
        <f t="shared" ref="I518:J518" si="307">I519</f>
        <v>0</v>
      </c>
      <c r="J518" s="204">
        <f t="shared" si="307"/>
        <v>0</v>
      </c>
      <c r="K518" s="242"/>
      <c r="L518" s="242"/>
      <c r="M518" s="242"/>
    </row>
    <row r="519" spans="1:13" s="112" customFormat="1" ht="31.5" x14ac:dyDescent="0.25">
      <c r="A519" s="386" t="s">
        <v>317</v>
      </c>
      <c r="B519" s="389" t="s">
        <v>132</v>
      </c>
      <c r="C519" s="389" t="s">
        <v>132</v>
      </c>
      <c r="D519" s="389" t="s">
        <v>755</v>
      </c>
      <c r="E519" s="389" t="s">
        <v>757</v>
      </c>
      <c r="F519" s="204">
        <f>'Ведом23-25'!G1207</f>
        <v>0</v>
      </c>
      <c r="G519" s="204">
        <f>'Ведом23-25'!H1207</f>
        <v>0</v>
      </c>
      <c r="H519" s="204">
        <f>'Ведом23-25'!I1207</f>
        <v>0</v>
      </c>
      <c r="I519" s="204">
        <f>'Ведом23-25'!J1207</f>
        <v>0</v>
      </c>
      <c r="J519" s="204">
        <f>'Ведом23-25'!K1207</f>
        <v>0</v>
      </c>
      <c r="K519" s="242"/>
      <c r="L519" s="242"/>
      <c r="M519" s="242"/>
    </row>
    <row r="520" spans="1:13" s="112" customFormat="1" ht="15.75" x14ac:dyDescent="0.25">
      <c r="A520" s="386" t="s">
        <v>95</v>
      </c>
      <c r="B520" s="389" t="s">
        <v>132</v>
      </c>
      <c r="C520" s="389" t="s">
        <v>132</v>
      </c>
      <c r="D520" s="389" t="s">
        <v>755</v>
      </c>
      <c r="E520" s="389" t="s">
        <v>101</v>
      </c>
      <c r="F520" s="204">
        <f>F521</f>
        <v>0</v>
      </c>
      <c r="G520" s="204">
        <f>G521</f>
        <v>0</v>
      </c>
      <c r="H520" s="204">
        <f>H521</f>
        <v>0</v>
      </c>
      <c r="I520" s="204">
        <f t="shared" ref="I520:J520" si="308">I521</f>
        <v>0</v>
      </c>
      <c r="J520" s="204">
        <f t="shared" si="308"/>
        <v>0</v>
      </c>
      <c r="K520" s="242"/>
      <c r="L520" s="242"/>
      <c r="M520" s="242"/>
    </row>
    <row r="521" spans="1:13" s="112" customFormat="1" ht="47.25" x14ac:dyDescent="0.25">
      <c r="A521" s="386" t="s">
        <v>113</v>
      </c>
      <c r="B521" s="389" t="s">
        <v>132</v>
      </c>
      <c r="C521" s="389" t="s">
        <v>132</v>
      </c>
      <c r="D521" s="389" t="s">
        <v>755</v>
      </c>
      <c r="E521" s="389" t="s">
        <v>108</v>
      </c>
      <c r="F521" s="204">
        <f>'Ведом23-25'!G1209</f>
        <v>0</v>
      </c>
      <c r="G521" s="204">
        <f>'Ведом23-25'!H1209</f>
        <v>0</v>
      </c>
      <c r="H521" s="204">
        <f>'Ведом23-25'!I1209</f>
        <v>0</v>
      </c>
      <c r="I521" s="204">
        <f>'Ведом23-25'!J1209</f>
        <v>0</v>
      </c>
      <c r="J521" s="204">
        <f>'Ведом23-25'!K1209</f>
        <v>0</v>
      </c>
      <c r="K521" s="242"/>
      <c r="L521" s="242"/>
      <c r="M521" s="242"/>
    </row>
    <row r="522" spans="1:13" s="112" customFormat="1" ht="47.25" x14ac:dyDescent="0.25">
      <c r="A522" s="23" t="s">
        <v>955</v>
      </c>
      <c r="B522" s="208" t="s">
        <v>132</v>
      </c>
      <c r="C522" s="208" t="s">
        <v>132</v>
      </c>
      <c r="D522" s="208" t="s">
        <v>165</v>
      </c>
      <c r="E522" s="208"/>
      <c r="F522" s="203">
        <f t="shared" ref="F522:H525" si="309">F523</f>
        <v>0</v>
      </c>
      <c r="G522" s="203">
        <f t="shared" si="309"/>
        <v>0</v>
      </c>
      <c r="H522" s="203">
        <f t="shared" si="309"/>
        <v>0</v>
      </c>
      <c r="I522" s="203">
        <f t="shared" ref="I522:J525" si="310">I523</f>
        <v>0</v>
      </c>
      <c r="J522" s="203">
        <f t="shared" si="310"/>
        <v>0</v>
      </c>
      <c r="K522" s="242"/>
      <c r="L522" s="242"/>
      <c r="M522" s="242"/>
    </row>
    <row r="523" spans="1:13" s="202" customFormat="1" ht="63" x14ac:dyDescent="0.25">
      <c r="A523" s="23" t="s">
        <v>451</v>
      </c>
      <c r="B523" s="208" t="s">
        <v>132</v>
      </c>
      <c r="C523" s="208" t="s">
        <v>132</v>
      </c>
      <c r="D523" s="208" t="s">
        <v>386</v>
      </c>
      <c r="E523" s="208"/>
      <c r="F523" s="203">
        <f t="shared" si="309"/>
        <v>0</v>
      </c>
      <c r="G523" s="203">
        <f t="shared" si="309"/>
        <v>0</v>
      </c>
      <c r="H523" s="203">
        <f t="shared" si="309"/>
        <v>0</v>
      </c>
      <c r="I523" s="203">
        <f t="shared" si="310"/>
        <v>0</v>
      </c>
      <c r="J523" s="203">
        <f t="shared" si="310"/>
        <v>0</v>
      </c>
      <c r="K523" s="242"/>
      <c r="L523" s="242"/>
      <c r="M523" s="242"/>
    </row>
    <row r="524" spans="1:13" s="202" customFormat="1" ht="47.25" x14ac:dyDescent="0.25">
      <c r="A524" s="21" t="s">
        <v>508</v>
      </c>
      <c r="B524" s="389" t="s">
        <v>132</v>
      </c>
      <c r="C524" s="389" t="s">
        <v>132</v>
      </c>
      <c r="D524" s="389" t="s">
        <v>467</v>
      </c>
      <c r="E524" s="389"/>
      <c r="F524" s="204">
        <f t="shared" si="309"/>
        <v>0</v>
      </c>
      <c r="G524" s="204">
        <f t="shared" si="309"/>
        <v>0</v>
      </c>
      <c r="H524" s="204">
        <f t="shared" si="309"/>
        <v>0</v>
      </c>
      <c r="I524" s="204">
        <f t="shared" si="310"/>
        <v>0</v>
      </c>
      <c r="J524" s="204">
        <f t="shared" si="310"/>
        <v>0</v>
      </c>
      <c r="K524" s="242"/>
      <c r="L524" s="242"/>
      <c r="M524" s="242"/>
    </row>
    <row r="525" spans="1:13" s="202" customFormat="1" ht="31.5" x14ac:dyDescent="0.25">
      <c r="A525" s="386" t="s">
        <v>91</v>
      </c>
      <c r="B525" s="389" t="s">
        <v>132</v>
      </c>
      <c r="C525" s="389" t="s">
        <v>132</v>
      </c>
      <c r="D525" s="389" t="s">
        <v>467</v>
      </c>
      <c r="E525" s="389" t="s">
        <v>92</v>
      </c>
      <c r="F525" s="204">
        <f t="shared" si="309"/>
        <v>0</v>
      </c>
      <c r="G525" s="204">
        <f t="shared" si="309"/>
        <v>0</v>
      </c>
      <c r="H525" s="204">
        <f t="shared" si="309"/>
        <v>0</v>
      </c>
      <c r="I525" s="204">
        <f t="shared" si="310"/>
        <v>0</v>
      </c>
      <c r="J525" s="204">
        <f t="shared" si="310"/>
        <v>0</v>
      </c>
      <c r="K525" s="242"/>
      <c r="L525" s="242"/>
      <c r="M525" s="242"/>
    </row>
    <row r="526" spans="1:13" s="202" customFormat="1" ht="31.5" x14ac:dyDescent="0.25">
      <c r="A526" s="386" t="s">
        <v>93</v>
      </c>
      <c r="B526" s="389" t="s">
        <v>132</v>
      </c>
      <c r="C526" s="389" t="s">
        <v>132</v>
      </c>
      <c r="D526" s="389" t="s">
        <v>467</v>
      </c>
      <c r="E526" s="389" t="s">
        <v>94</v>
      </c>
      <c r="F526" s="204">
        <f>'Ведом23-25'!G1214</f>
        <v>0</v>
      </c>
      <c r="G526" s="204">
        <f>'Ведом23-25'!H1214</f>
        <v>0</v>
      </c>
      <c r="H526" s="204">
        <f>'Ведом23-25'!I1214</f>
        <v>0</v>
      </c>
      <c r="I526" s="204">
        <f>'Ведом23-25'!J1214</f>
        <v>0</v>
      </c>
      <c r="J526" s="204">
        <f>'Ведом23-25'!K1214</f>
        <v>0</v>
      </c>
      <c r="K526" s="242"/>
      <c r="L526" s="242"/>
      <c r="M526" s="242"/>
    </row>
    <row r="527" spans="1:13" s="202" customFormat="1" ht="15.75" x14ac:dyDescent="0.25">
      <c r="A527" s="207" t="s">
        <v>885</v>
      </c>
      <c r="B527" s="208" t="s">
        <v>86</v>
      </c>
      <c r="C527" s="208"/>
      <c r="D527" s="208"/>
      <c r="E527" s="208"/>
      <c r="F527" s="203">
        <f t="shared" ref="F527:H532" si="311">F528</f>
        <v>6748.8</v>
      </c>
      <c r="G527" s="203">
        <f t="shared" si="311"/>
        <v>6748.8</v>
      </c>
      <c r="H527" s="203">
        <f t="shared" si="311"/>
        <v>611.79999999999995</v>
      </c>
      <c r="I527" s="203">
        <f t="shared" ref="I527:J532" si="312">I528</f>
        <v>766</v>
      </c>
      <c r="J527" s="203">
        <f t="shared" si="312"/>
        <v>1404.1</v>
      </c>
      <c r="K527" s="242"/>
      <c r="L527" s="242"/>
      <c r="M527" s="242"/>
    </row>
    <row r="528" spans="1:13" s="202" customFormat="1" ht="31.5" x14ac:dyDescent="0.25">
      <c r="A528" s="207" t="s">
        <v>886</v>
      </c>
      <c r="B528" s="208" t="s">
        <v>86</v>
      </c>
      <c r="C528" s="208" t="s">
        <v>132</v>
      </c>
      <c r="D528" s="208"/>
      <c r="E528" s="208"/>
      <c r="F528" s="203">
        <f t="shared" si="311"/>
        <v>6748.8</v>
      </c>
      <c r="G528" s="203">
        <f t="shared" si="311"/>
        <v>6748.8</v>
      </c>
      <c r="H528" s="203">
        <f t="shared" si="311"/>
        <v>611.79999999999995</v>
      </c>
      <c r="I528" s="203">
        <f t="shared" si="312"/>
        <v>766</v>
      </c>
      <c r="J528" s="203">
        <f t="shared" si="312"/>
        <v>1404.1</v>
      </c>
      <c r="K528" s="242"/>
      <c r="L528" s="242"/>
      <c r="M528" s="242"/>
    </row>
    <row r="529" spans="1:13" s="202" customFormat="1" ht="63" x14ac:dyDescent="0.25">
      <c r="A529" s="207" t="s">
        <v>933</v>
      </c>
      <c r="B529" s="208" t="s">
        <v>86</v>
      </c>
      <c r="C529" s="208" t="s">
        <v>132</v>
      </c>
      <c r="D529" s="208" t="s">
        <v>888</v>
      </c>
      <c r="E529" s="208"/>
      <c r="F529" s="203">
        <f t="shared" si="311"/>
        <v>6748.8</v>
      </c>
      <c r="G529" s="203">
        <f t="shared" si="311"/>
        <v>6748.8</v>
      </c>
      <c r="H529" s="203">
        <f t="shared" si="311"/>
        <v>611.79999999999995</v>
      </c>
      <c r="I529" s="203">
        <f t="shared" si="312"/>
        <v>766</v>
      </c>
      <c r="J529" s="203">
        <f t="shared" si="312"/>
        <v>1404.1</v>
      </c>
      <c r="K529" s="242"/>
      <c r="L529" s="242"/>
      <c r="M529" s="242"/>
    </row>
    <row r="530" spans="1:13" s="202" customFormat="1" ht="47.25" x14ac:dyDescent="0.25">
      <c r="A530" s="23" t="s">
        <v>887</v>
      </c>
      <c r="B530" s="208" t="s">
        <v>86</v>
      </c>
      <c r="C530" s="208" t="s">
        <v>132</v>
      </c>
      <c r="D530" s="208" t="s">
        <v>889</v>
      </c>
      <c r="E530" s="208"/>
      <c r="F530" s="203">
        <f t="shared" si="311"/>
        <v>6748.8</v>
      </c>
      <c r="G530" s="203">
        <f t="shared" si="311"/>
        <v>6748.8</v>
      </c>
      <c r="H530" s="203">
        <f t="shared" si="311"/>
        <v>611.79999999999995</v>
      </c>
      <c r="I530" s="203">
        <f t="shared" si="312"/>
        <v>766</v>
      </c>
      <c r="J530" s="203">
        <f t="shared" si="312"/>
        <v>1404.1</v>
      </c>
      <c r="K530" s="242"/>
      <c r="L530" s="242"/>
      <c r="M530" s="242"/>
    </row>
    <row r="531" spans="1:13" s="241" customFormat="1" ht="31.5" x14ac:dyDescent="0.25">
      <c r="A531" s="21" t="s">
        <v>870</v>
      </c>
      <c r="B531" s="389" t="s">
        <v>86</v>
      </c>
      <c r="C531" s="389" t="s">
        <v>132</v>
      </c>
      <c r="D531" s="389" t="s">
        <v>890</v>
      </c>
      <c r="E531" s="389"/>
      <c r="F531" s="204">
        <f t="shared" si="311"/>
        <v>6748.8</v>
      </c>
      <c r="G531" s="204">
        <f t="shared" si="311"/>
        <v>6748.8</v>
      </c>
      <c r="H531" s="204">
        <f t="shared" si="311"/>
        <v>611.79999999999995</v>
      </c>
      <c r="I531" s="204">
        <f t="shared" si="312"/>
        <v>766</v>
      </c>
      <c r="J531" s="204">
        <f t="shared" si="312"/>
        <v>1404.1</v>
      </c>
      <c r="K531" s="242"/>
      <c r="L531" s="242"/>
      <c r="M531" s="242"/>
    </row>
    <row r="532" spans="1:13" s="241" customFormat="1" ht="31.5" x14ac:dyDescent="0.25">
      <c r="A532" s="386" t="s">
        <v>91</v>
      </c>
      <c r="B532" s="389" t="s">
        <v>86</v>
      </c>
      <c r="C532" s="389" t="s">
        <v>132</v>
      </c>
      <c r="D532" s="389" t="s">
        <v>890</v>
      </c>
      <c r="E532" s="389" t="s">
        <v>92</v>
      </c>
      <c r="F532" s="204">
        <f t="shared" si="311"/>
        <v>6748.8</v>
      </c>
      <c r="G532" s="204">
        <f t="shared" si="311"/>
        <v>6748.8</v>
      </c>
      <c r="H532" s="204">
        <f t="shared" si="311"/>
        <v>611.79999999999995</v>
      </c>
      <c r="I532" s="204">
        <f t="shared" si="312"/>
        <v>766</v>
      </c>
      <c r="J532" s="204">
        <f t="shared" si="312"/>
        <v>1404.1</v>
      </c>
      <c r="K532" s="242"/>
      <c r="L532" s="242"/>
      <c r="M532" s="242"/>
    </row>
    <row r="533" spans="1:13" s="241" customFormat="1" ht="31.5" x14ac:dyDescent="0.25">
      <c r="A533" s="386" t="s">
        <v>93</v>
      </c>
      <c r="B533" s="389" t="s">
        <v>86</v>
      </c>
      <c r="C533" s="389" t="s">
        <v>132</v>
      </c>
      <c r="D533" s="389" t="s">
        <v>890</v>
      </c>
      <c r="E533" s="389" t="s">
        <v>94</v>
      </c>
      <c r="F533" s="204">
        <f>'Ведом23-25'!G1221</f>
        <v>6748.8</v>
      </c>
      <c r="G533" s="204">
        <f>'Ведом23-25'!H1221</f>
        <v>6748.8</v>
      </c>
      <c r="H533" s="204">
        <f>'Ведом23-25'!I1221</f>
        <v>611.79999999999995</v>
      </c>
      <c r="I533" s="204">
        <f>'Ведом23-25'!J1221</f>
        <v>766</v>
      </c>
      <c r="J533" s="204">
        <f>'Ведом23-25'!K1221</f>
        <v>1404.1</v>
      </c>
      <c r="K533" s="242"/>
      <c r="L533" s="242"/>
      <c r="M533" s="242"/>
    </row>
    <row r="534" spans="1:13" s="241" customFormat="1" ht="15.75" x14ac:dyDescent="0.25">
      <c r="A534" s="207" t="s">
        <v>147</v>
      </c>
      <c r="B534" s="208" t="s">
        <v>148</v>
      </c>
      <c r="C534" s="208"/>
      <c r="D534" s="208"/>
      <c r="E534" s="208"/>
      <c r="F534" s="203">
        <f>F535+F591+F666+F723+F746</f>
        <v>384235.55</v>
      </c>
      <c r="G534" s="203">
        <f>G535+G591+G666+G723+G746</f>
        <v>384427.66000000003</v>
      </c>
      <c r="H534" s="203">
        <f>H535+H591+H666+H723+H746</f>
        <v>444080.88319999998</v>
      </c>
      <c r="I534" s="203">
        <f t="shared" ref="I534:J534" si="313">I535+I591+I666+I723+I746</f>
        <v>444761.79025000002</v>
      </c>
      <c r="J534" s="203">
        <f t="shared" si="313"/>
        <v>458808.47125000006</v>
      </c>
      <c r="K534" s="242"/>
      <c r="L534" s="242"/>
      <c r="M534" s="242"/>
    </row>
    <row r="535" spans="1:13" s="241" customFormat="1" ht="15.75" x14ac:dyDescent="0.25">
      <c r="A535" s="207" t="s">
        <v>191</v>
      </c>
      <c r="B535" s="208" t="s">
        <v>148</v>
      </c>
      <c r="C535" s="208" t="s">
        <v>84</v>
      </c>
      <c r="D535" s="208"/>
      <c r="E535" s="208"/>
      <c r="F535" s="203">
        <f>F536+F581+F586</f>
        <v>94683.1</v>
      </c>
      <c r="G535" s="203">
        <f>G536+G581+G586</f>
        <v>92441.77</v>
      </c>
      <c r="H535" s="203">
        <f>H536+H581+H586</f>
        <v>105687.8575</v>
      </c>
      <c r="I535" s="203">
        <f t="shared" ref="I535:J535" si="314">I536+I581+I586</f>
        <v>105231.8695</v>
      </c>
      <c r="J535" s="203">
        <f t="shared" si="314"/>
        <v>102025.73850000001</v>
      </c>
      <c r="K535" s="242"/>
      <c r="L535" s="242"/>
      <c r="M535" s="242"/>
    </row>
    <row r="536" spans="1:13" s="241" customFormat="1" ht="47.25" x14ac:dyDescent="0.25">
      <c r="A536" s="207" t="s">
        <v>946</v>
      </c>
      <c r="B536" s="208" t="s">
        <v>148</v>
      </c>
      <c r="C536" s="208" t="s">
        <v>84</v>
      </c>
      <c r="D536" s="208" t="s">
        <v>192</v>
      </c>
      <c r="E536" s="208"/>
      <c r="F536" s="203">
        <f>F537+F541+F545+F555+F565+F569+F573+F577</f>
        <v>93982.1</v>
      </c>
      <c r="G536" s="203">
        <f>G537+G541+G545+G555+G565+G569+G573+G577</f>
        <v>91790.77</v>
      </c>
      <c r="H536" s="203">
        <f>H537+H541+H545+H555+H565+H569+H573+H577</f>
        <v>105068.8575</v>
      </c>
      <c r="I536" s="203">
        <f t="shared" ref="I536:J536" si="315">I537+I541+I545+I555+I565+I569+I573+I577</f>
        <v>104637.8695</v>
      </c>
      <c r="J536" s="203">
        <f t="shared" si="315"/>
        <v>101431.73850000001</v>
      </c>
      <c r="K536" s="242"/>
      <c r="L536" s="242"/>
      <c r="M536" s="242"/>
    </row>
    <row r="537" spans="1:13" s="241" customFormat="1" ht="31.5" x14ac:dyDescent="0.25">
      <c r="A537" s="207" t="s">
        <v>389</v>
      </c>
      <c r="B537" s="208" t="s">
        <v>148</v>
      </c>
      <c r="C537" s="208" t="s">
        <v>84</v>
      </c>
      <c r="D537" s="208" t="s">
        <v>598</v>
      </c>
      <c r="E537" s="208"/>
      <c r="F537" s="203">
        <f t="shared" ref="F537:H539" si="316">F538</f>
        <v>16977.599999999999</v>
      </c>
      <c r="G537" s="203">
        <f t="shared" si="316"/>
        <v>17480.5</v>
      </c>
      <c r="H537" s="203">
        <f t="shared" si="316"/>
        <v>18248.572</v>
      </c>
      <c r="I537" s="203">
        <f t="shared" ref="I537:J539" si="317">I538</f>
        <v>18571.403999999999</v>
      </c>
      <c r="J537" s="203">
        <f t="shared" si="317"/>
        <v>15344.281999999999</v>
      </c>
      <c r="K537" s="242"/>
      <c r="L537" s="242"/>
      <c r="M537" s="242"/>
    </row>
    <row r="538" spans="1:13" s="241" customFormat="1" ht="47.25" x14ac:dyDescent="0.25">
      <c r="A538" s="386" t="s">
        <v>597</v>
      </c>
      <c r="B538" s="389" t="s">
        <v>148</v>
      </c>
      <c r="C538" s="389" t="s">
        <v>84</v>
      </c>
      <c r="D538" s="389" t="s">
        <v>599</v>
      </c>
      <c r="E538" s="389"/>
      <c r="F538" s="204">
        <f t="shared" si="316"/>
        <v>16977.599999999999</v>
      </c>
      <c r="G538" s="204">
        <f t="shared" si="316"/>
        <v>17480.5</v>
      </c>
      <c r="H538" s="204">
        <f t="shared" si="316"/>
        <v>18248.572</v>
      </c>
      <c r="I538" s="204">
        <f t="shared" si="317"/>
        <v>18571.403999999999</v>
      </c>
      <c r="J538" s="204">
        <f t="shared" si="317"/>
        <v>15344.281999999999</v>
      </c>
      <c r="K538" s="242"/>
      <c r="L538" s="242"/>
      <c r="M538" s="242"/>
    </row>
    <row r="539" spans="1:13" ht="31.5" x14ac:dyDescent="0.25">
      <c r="A539" s="386" t="s">
        <v>152</v>
      </c>
      <c r="B539" s="389" t="s">
        <v>148</v>
      </c>
      <c r="C539" s="389" t="s">
        <v>84</v>
      </c>
      <c r="D539" s="389" t="s">
        <v>599</v>
      </c>
      <c r="E539" s="389" t="s">
        <v>153</v>
      </c>
      <c r="F539" s="204">
        <f t="shared" si="316"/>
        <v>16977.599999999999</v>
      </c>
      <c r="G539" s="204">
        <f t="shared" si="316"/>
        <v>17480.5</v>
      </c>
      <c r="H539" s="204">
        <f t="shared" si="316"/>
        <v>18248.572</v>
      </c>
      <c r="I539" s="204">
        <f t="shared" si="317"/>
        <v>18571.403999999999</v>
      </c>
      <c r="J539" s="204">
        <f t="shared" si="317"/>
        <v>15344.281999999999</v>
      </c>
    </row>
    <row r="540" spans="1:13" s="112" customFormat="1" ht="15.75" x14ac:dyDescent="0.25">
      <c r="A540" s="386" t="s">
        <v>154</v>
      </c>
      <c r="B540" s="389" t="s">
        <v>148</v>
      </c>
      <c r="C540" s="389" t="s">
        <v>84</v>
      </c>
      <c r="D540" s="389" t="s">
        <v>599</v>
      </c>
      <c r="E540" s="389" t="s">
        <v>155</v>
      </c>
      <c r="F540" s="204">
        <f>'Ведом23-25'!G656</f>
        <v>16977.599999999999</v>
      </c>
      <c r="G540" s="204">
        <f>'Ведом23-25'!H656</f>
        <v>17480.5</v>
      </c>
      <c r="H540" s="204">
        <f>'Ведом23-25'!I656</f>
        <v>18248.572</v>
      </c>
      <c r="I540" s="204">
        <f>'Ведом23-25'!J656</f>
        <v>18571.403999999999</v>
      </c>
      <c r="J540" s="204">
        <f>'Ведом23-25'!K656</f>
        <v>15344.281999999999</v>
      </c>
      <c r="K540" s="242"/>
      <c r="L540" s="242"/>
      <c r="M540" s="242"/>
    </row>
    <row r="541" spans="1:13" ht="47.25" x14ac:dyDescent="0.25">
      <c r="A541" s="207" t="s">
        <v>363</v>
      </c>
      <c r="B541" s="208" t="s">
        <v>148</v>
      </c>
      <c r="C541" s="208" t="s">
        <v>84</v>
      </c>
      <c r="D541" s="208" t="s">
        <v>600</v>
      </c>
      <c r="E541" s="208"/>
      <c r="F541" s="203">
        <f t="shared" ref="F541:H543" si="318">F542</f>
        <v>66723.5</v>
      </c>
      <c r="G541" s="203">
        <f t="shared" si="318"/>
        <v>66723.5</v>
      </c>
      <c r="H541" s="203">
        <f t="shared" si="318"/>
        <v>77828</v>
      </c>
      <c r="I541" s="203">
        <f t="shared" ref="I541:J543" si="319">I542</f>
        <v>77828</v>
      </c>
      <c r="J541" s="203">
        <f t="shared" si="319"/>
        <v>77828</v>
      </c>
    </row>
    <row r="542" spans="1:13" ht="47.25" x14ac:dyDescent="0.25">
      <c r="A542" s="386" t="s">
        <v>908</v>
      </c>
      <c r="B542" s="389" t="s">
        <v>148</v>
      </c>
      <c r="C542" s="389" t="s">
        <v>84</v>
      </c>
      <c r="D542" s="389" t="s">
        <v>802</v>
      </c>
      <c r="E542" s="389"/>
      <c r="F542" s="204">
        <f t="shared" si="318"/>
        <v>66723.5</v>
      </c>
      <c r="G542" s="204">
        <f t="shared" si="318"/>
        <v>66723.5</v>
      </c>
      <c r="H542" s="204">
        <f t="shared" si="318"/>
        <v>77828</v>
      </c>
      <c r="I542" s="204">
        <f t="shared" si="319"/>
        <v>77828</v>
      </c>
      <c r="J542" s="204">
        <f t="shared" si="319"/>
        <v>77828</v>
      </c>
    </row>
    <row r="543" spans="1:13" ht="31.5" x14ac:dyDescent="0.25">
      <c r="A543" s="386" t="s">
        <v>152</v>
      </c>
      <c r="B543" s="389" t="s">
        <v>148</v>
      </c>
      <c r="C543" s="389" t="s">
        <v>84</v>
      </c>
      <c r="D543" s="389" t="s">
        <v>802</v>
      </c>
      <c r="E543" s="389" t="s">
        <v>153</v>
      </c>
      <c r="F543" s="204">
        <f t="shared" si="318"/>
        <v>66723.5</v>
      </c>
      <c r="G543" s="204">
        <f t="shared" si="318"/>
        <v>66723.5</v>
      </c>
      <c r="H543" s="204">
        <f t="shared" si="318"/>
        <v>77828</v>
      </c>
      <c r="I543" s="204">
        <f t="shared" si="319"/>
        <v>77828</v>
      </c>
      <c r="J543" s="204">
        <f t="shared" si="319"/>
        <v>77828</v>
      </c>
    </row>
    <row r="544" spans="1:13" s="99" customFormat="1" ht="15.75" x14ac:dyDescent="0.25">
      <c r="A544" s="386" t="s">
        <v>154</v>
      </c>
      <c r="B544" s="389" t="s">
        <v>148</v>
      </c>
      <c r="C544" s="389" t="s">
        <v>84</v>
      </c>
      <c r="D544" s="389" t="s">
        <v>802</v>
      </c>
      <c r="E544" s="389" t="s">
        <v>155</v>
      </c>
      <c r="F544" s="204">
        <f>'Ведом23-25'!G660</f>
        <v>66723.5</v>
      </c>
      <c r="G544" s="204">
        <f>'Ведом23-25'!H660</f>
        <v>66723.5</v>
      </c>
      <c r="H544" s="204">
        <f>'Ведом23-25'!I660</f>
        <v>77828</v>
      </c>
      <c r="I544" s="204">
        <f>'Ведом23-25'!J660</f>
        <v>77828</v>
      </c>
      <c r="J544" s="204">
        <f>'Ведом23-25'!K660</f>
        <v>77828</v>
      </c>
      <c r="K544" s="115"/>
      <c r="L544" s="115"/>
      <c r="M544" s="115"/>
    </row>
    <row r="545" spans="1:13" s="68" customFormat="1" ht="31.5" x14ac:dyDescent="0.25">
      <c r="A545" s="207" t="s">
        <v>612</v>
      </c>
      <c r="B545" s="208" t="s">
        <v>148</v>
      </c>
      <c r="C545" s="208" t="s">
        <v>84</v>
      </c>
      <c r="D545" s="208" t="s">
        <v>602</v>
      </c>
      <c r="E545" s="208"/>
      <c r="F545" s="203">
        <f>F546+F549+F552</f>
        <v>4553.3999999999996</v>
      </c>
      <c r="G545" s="203">
        <f>G546+G549+G552</f>
        <v>4139.87</v>
      </c>
      <c r="H545" s="203">
        <f>H546+H549+H552</f>
        <v>4886</v>
      </c>
      <c r="I545" s="203">
        <f t="shared" ref="I545:J545" si="320">I546+I549+I552</f>
        <v>4886</v>
      </c>
      <c r="J545" s="203">
        <f t="shared" si="320"/>
        <v>4886</v>
      </c>
      <c r="K545" s="114"/>
      <c r="L545" s="114"/>
      <c r="M545" s="114"/>
    </row>
    <row r="546" spans="1:13" s="202" customFormat="1" ht="31.5" x14ac:dyDescent="0.25">
      <c r="A546" s="386" t="s">
        <v>156</v>
      </c>
      <c r="B546" s="389" t="s">
        <v>148</v>
      </c>
      <c r="C546" s="389" t="s">
        <v>84</v>
      </c>
      <c r="D546" s="389" t="s">
        <v>649</v>
      </c>
      <c r="E546" s="389"/>
      <c r="F546" s="204">
        <f t="shared" ref="F546:H547" si="321">F547</f>
        <v>0</v>
      </c>
      <c r="G546" s="204">
        <f t="shared" si="321"/>
        <v>0</v>
      </c>
      <c r="H546" s="204">
        <f t="shared" si="321"/>
        <v>0</v>
      </c>
      <c r="I546" s="204">
        <f t="shared" ref="I546:J547" si="322">I547</f>
        <v>0</v>
      </c>
      <c r="J546" s="204">
        <f t="shared" si="322"/>
        <v>0</v>
      </c>
      <c r="K546" s="242"/>
      <c r="L546" s="242"/>
      <c r="M546" s="242"/>
    </row>
    <row r="547" spans="1:13" s="202" customFormat="1" ht="31.5" x14ac:dyDescent="0.25">
      <c r="A547" s="386" t="s">
        <v>152</v>
      </c>
      <c r="B547" s="389" t="s">
        <v>148</v>
      </c>
      <c r="C547" s="389" t="s">
        <v>84</v>
      </c>
      <c r="D547" s="389" t="s">
        <v>649</v>
      </c>
      <c r="E547" s="389" t="s">
        <v>153</v>
      </c>
      <c r="F547" s="204">
        <f t="shared" si="321"/>
        <v>0</v>
      </c>
      <c r="G547" s="204">
        <f t="shared" si="321"/>
        <v>0</v>
      </c>
      <c r="H547" s="204">
        <f t="shared" si="321"/>
        <v>0</v>
      </c>
      <c r="I547" s="204">
        <f t="shared" si="322"/>
        <v>0</v>
      </c>
      <c r="J547" s="204">
        <f t="shared" si="322"/>
        <v>0</v>
      </c>
      <c r="K547" s="242"/>
      <c r="L547" s="242"/>
      <c r="M547" s="242"/>
    </row>
    <row r="548" spans="1:13" s="241" customFormat="1" ht="15.75" x14ac:dyDescent="0.25">
      <c r="A548" s="386" t="s">
        <v>154</v>
      </c>
      <c r="B548" s="389" t="s">
        <v>148</v>
      </c>
      <c r="C548" s="389" t="s">
        <v>84</v>
      </c>
      <c r="D548" s="389" t="s">
        <v>649</v>
      </c>
      <c r="E548" s="389" t="s">
        <v>155</v>
      </c>
      <c r="F548" s="204">
        <f>'Ведом23-25'!G664</f>
        <v>0</v>
      </c>
      <c r="G548" s="204">
        <f>'Ведом23-25'!H664</f>
        <v>0</v>
      </c>
      <c r="H548" s="204">
        <f>'Ведом23-25'!I664</f>
        <v>0</v>
      </c>
      <c r="I548" s="204">
        <f>'Ведом23-25'!J664</f>
        <v>0</v>
      </c>
      <c r="J548" s="204">
        <f>'Ведом23-25'!K664</f>
        <v>0</v>
      </c>
      <c r="K548" s="242"/>
      <c r="L548" s="242"/>
      <c r="M548" s="242"/>
    </row>
    <row r="549" spans="1:13" s="241" customFormat="1" ht="31.5" x14ac:dyDescent="0.25">
      <c r="A549" s="386" t="s">
        <v>915</v>
      </c>
      <c r="B549" s="389" t="s">
        <v>148</v>
      </c>
      <c r="C549" s="389" t="s">
        <v>84</v>
      </c>
      <c r="D549" s="389" t="s">
        <v>650</v>
      </c>
      <c r="E549" s="389"/>
      <c r="F549" s="204">
        <f t="shared" ref="F549:H550" si="323">F550</f>
        <v>0</v>
      </c>
      <c r="G549" s="204">
        <f t="shared" si="323"/>
        <v>0</v>
      </c>
      <c r="H549" s="204">
        <f t="shared" si="323"/>
        <v>0</v>
      </c>
      <c r="I549" s="204">
        <f t="shared" ref="I549:J550" si="324">I550</f>
        <v>0</v>
      </c>
      <c r="J549" s="204">
        <f t="shared" si="324"/>
        <v>0</v>
      </c>
      <c r="K549" s="242"/>
      <c r="L549" s="242"/>
      <c r="M549" s="242"/>
    </row>
    <row r="550" spans="1:13" s="241" customFormat="1" ht="31.5" x14ac:dyDescent="0.25">
      <c r="A550" s="386" t="s">
        <v>152</v>
      </c>
      <c r="B550" s="389" t="s">
        <v>148</v>
      </c>
      <c r="C550" s="389" t="s">
        <v>84</v>
      </c>
      <c r="D550" s="389" t="s">
        <v>650</v>
      </c>
      <c r="E550" s="389" t="s">
        <v>153</v>
      </c>
      <c r="F550" s="204">
        <f t="shared" si="323"/>
        <v>0</v>
      </c>
      <c r="G550" s="204">
        <f t="shared" si="323"/>
        <v>0</v>
      </c>
      <c r="H550" s="204">
        <f t="shared" si="323"/>
        <v>0</v>
      </c>
      <c r="I550" s="204">
        <f t="shared" si="324"/>
        <v>0</v>
      </c>
      <c r="J550" s="204">
        <f t="shared" si="324"/>
        <v>0</v>
      </c>
      <c r="K550" s="242"/>
      <c r="L550" s="242"/>
      <c r="M550" s="242"/>
    </row>
    <row r="551" spans="1:13" ht="15.75" x14ac:dyDescent="0.25">
      <c r="A551" s="386" t="s">
        <v>154</v>
      </c>
      <c r="B551" s="389" t="s">
        <v>148</v>
      </c>
      <c r="C551" s="389" t="s">
        <v>84</v>
      </c>
      <c r="D551" s="389" t="s">
        <v>650</v>
      </c>
      <c r="E551" s="389" t="s">
        <v>155</v>
      </c>
      <c r="F551" s="204">
        <f>'Ведом23-25'!G667</f>
        <v>0</v>
      </c>
      <c r="G551" s="204">
        <f>'Ведом23-25'!H667</f>
        <v>0</v>
      </c>
      <c r="H551" s="204">
        <f>'Ведом23-25'!I667</f>
        <v>0</v>
      </c>
      <c r="I551" s="204">
        <f>'Ведом23-25'!J667</f>
        <v>0</v>
      </c>
      <c r="J551" s="204">
        <f>'Ведом23-25'!K667</f>
        <v>0</v>
      </c>
    </row>
    <row r="552" spans="1:13" ht="31.5" x14ac:dyDescent="0.25">
      <c r="A552" s="20" t="s">
        <v>918</v>
      </c>
      <c r="B552" s="389" t="s">
        <v>148</v>
      </c>
      <c r="C552" s="389" t="s">
        <v>84</v>
      </c>
      <c r="D552" s="389" t="s">
        <v>603</v>
      </c>
      <c r="E552" s="389"/>
      <c r="F552" s="204">
        <f t="shared" ref="F552:H553" si="325">F553</f>
        <v>4553.3999999999996</v>
      </c>
      <c r="G552" s="204">
        <f t="shared" si="325"/>
        <v>4139.87</v>
      </c>
      <c r="H552" s="204">
        <f t="shared" si="325"/>
        <v>4886</v>
      </c>
      <c r="I552" s="204">
        <f t="shared" ref="I552:J553" si="326">I553</f>
        <v>4886</v>
      </c>
      <c r="J552" s="204">
        <f t="shared" si="326"/>
        <v>4886</v>
      </c>
    </row>
    <row r="553" spans="1:13" ht="31.5" x14ac:dyDescent="0.25">
      <c r="A553" s="386" t="s">
        <v>152</v>
      </c>
      <c r="B553" s="389" t="s">
        <v>148</v>
      </c>
      <c r="C553" s="389" t="s">
        <v>84</v>
      </c>
      <c r="D553" s="389" t="s">
        <v>603</v>
      </c>
      <c r="E553" s="389" t="s">
        <v>153</v>
      </c>
      <c r="F553" s="204">
        <f t="shared" si="325"/>
        <v>4553.3999999999996</v>
      </c>
      <c r="G553" s="204">
        <f t="shared" si="325"/>
        <v>4139.87</v>
      </c>
      <c r="H553" s="204">
        <f t="shared" si="325"/>
        <v>4886</v>
      </c>
      <c r="I553" s="204">
        <f t="shared" si="326"/>
        <v>4886</v>
      </c>
      <c r="J553" s="204">
        <f t="shared" si="326"/>
        <v>4886</v>
      </c>
    </row>
    <row r="554" spans="1:13" ht="15.75" x14ac:dyDescent="0.25">
      <c r="A554" s="386" t="s">
        <v>154</v>
      </c>
      <c r="B554" s="389" t="s">
        <v>148</v>
      </c>
      <c r="C554" s="389" t="s">
        <v>84</v>
      </c>
      <c r="D554" s="389" t="s">
        <v>603</v>
      </c>
      <c r="E554" s="389" t="s">
        <v>155</v>
      </c>
      <c r="F554" s="204">
        <f>'Ведом23-25'!G670</f>
        <v>4553.3999999999996</v>
      </c>
      <c r="G554" s="204">
        <f>'Ведом23-25'!H670</f>
        <v>4139.87</v>
      </c>
      <c r="H554" s="204">
        <f>'Ведом23-25'!I670</f>
        <v>4886</v>
      </c>
      <c r="I554" s="204">
        <f>'Ведом23-25'!J670</f>
        <v>4886</v>
      </c>
      <c r="J554" s="204">
        <f>'Ведом23-25'!K670</f>
        <v>4886</v>
      </c>
    </row>
    <row r="555" spans="1:13" ht="31.5" x14ac:dyDescent="0.25">
      <c r="A555" s="120" t="s">
        <v>395</v>
      </c>
      <c r="B555" s="208" t="s">
        <v>148</v>
      </c>
      <c r="C555" s="208" t="s">
        <v>84</v>
      </c>
      <c r="D555" s="208" t="s">
        <v>605</v>
      </c>
      <c r="E555" s="208"/>
      <c r="F555" s="168">
        <f>F556+F559+F562</f>
        <v>4037.7000000000003</v>
      </c>
      <c r="G555" s="168">
        <f>G556+G559+G562</f>
        <v>2100</v>
      </c>
      <c r="H555" s="168">
        <f>H556+H559+H562</f>
        <v>2900.62</v>
      </c>
      <c r="I555" s="168">
        <f t="shared" ref="I555:J555" si="327">I556+I559+I562</f>
        <v>2126.62</v>
      </c>
      <c r="J555" s="168">
        <f t="shared" si="327"/>
        <v>2126.62</v>
      </c>
    </row>
    <row r="556" spans="1:13" ht="31.5" x14ac:dyDescent="0.25">
      <c r="A556" s="386" t="s">
        <v>158</v>
      </c>
      <c r="B556" s="389" t="s">
        <v>148</v>
      </c>
      <c r="C556" s="389" t="s">
        <v>84</v>
      </c>
      <c r="D556" s="389" t="s">
        <v>614</v>
      </c>
      <c r="E556" s="389"/>
      <c r="F556" s="166">
        <f t="shared" ref="F556:H557" si="328">F557</f>
        <v>28.8</v>
      </c>
      <c r="G556" s="166">
        <f t="shared" si="328"/>
        <v>28.8</v>
      </c>
      <c r="H556" s="166">
        <f t="shared" si="328"/>
        <v>0</v>
      </c>
      <c r="I556" s="166">
        <f t="shared" ref="I556:J557" si="329">I557</f>
        <v>0</v>
      </c>
      <c r="J556" s="166">
        <f t="shared" si="329"/>
        <v>0</v>
      </c>
    </row>
    <row r="557" spans="1:13" ht="31.5" x14ac:dyDescent="0.25">
      <c r="A557" s="386" t="s">
        <v>152</v>
      </c>
      <c r="B557" s="389" t="s">
        <v>148</v>
      </c>
      <c r="C557" s="389" t="s">
        <v>84</v>
      </c>
      <c r="D557" s="389" t="s">
        <v>614</v>
      </c>
      <c r="E557" s="389" t="s">
        <v>153</v>
      </c>
      <c r="F557" s="166">
        <f t="shared" si="328"/>
        <v>28.8</v>
      </c>
      <c r="G557" s="166">
        <f t="shared" si="328"/>
        <v>28.8</v>
      </c>
      <c r="H557" s="166">
        <f t="shared" si="328"/>
        <v>0</v>
      </c>
      <c r="I557" s="166">
        <f t="shared" si="329"/>
        <v>0</v>
      </c>
      <c r="J557" s="166">
        <f t="shared" si="329"/>
        <v>0</v>
      </c>
    </row>
    <row r="558" spans="1:13" ht="15.75" x14ac:dyDescent="0.25">
      <c r="A558" s="386" t="s">
        <v>154</v>
      </c>
      <c r="B558" s="389" t="s">
        <v>148</v>
      </c>
      <c r="C558" s="389" t="s">
        <v>84</v>
      </c>
      <c r="D558" s="389" t="s">
        <v>614</v>
      </c>
      <c r="E558" s="389" t="s">
        <v>155</v>
      </c>
      <c r="F558" s="166">
        <f>'Ведом23-25'!G674</f>
        <v>28.8</v>
      </c>
      <c r="G558" s="166">
        <f>'Ведом23-25'!H674</f>
        <v>28.8</v>
      </c>
      <c r="H558" s="166">
        <f>'Ведом23-25'!I674</f>
        <v>0</v>
      </c>
      <c r="I558" s="166">
        <f>'Ведом23-25'!J674</f>
        <v>0</v>
      </c>
      <c r="J558" s="166">
        <f>'Ведом23-25'!K674</f>
        <v>0</v>
      </c>
    </row>
    <row r="559" spans="1:13" ht="31.5" x14ac:dyDescent="0.25">
      <c r="A559" s="36" t="s">
        <v>271</v>
      </c>
      <c r="B559" s="389" t="s">
        <v>148</v>
      </c>
      <c r="C559" s="389" t="s">
        <v>84</v>
      </c>
      <c r="D559" s="389" t="s">
        <v>606</v>
      </c>
      <c r="E559" s="389"/>
      <c r="F559" s="166">
        <f t="shared" ref="F559:H560" si="330">F560</f>
        <v>2882</v>
      </c>
      <c r="G559" s="166">
        <f t="shared" si="330"/>
        <v>1738.2</v>
      </c>
      <c r="H559" s="166">
        <f t="shared" si="330"/>
        <v>2451</v>
      </c>
      <c r="I559" s="166">
        <f t="shared" ref="I559:J560" si="331">I560</f>
        <v>1677</v>
      </c>
      <c r="J559" s="166">
        <f t="shared" si="331"/>
        <v>1677</v>
      </c>
    </row>
    <row r="560" spans="1:13" ht="31.5" x14ac:dyDescent="0.25">
      <c r="A560" s="20" t="s">
        <v>152</v>
      </c>
      <c r="B560" s="389" t="s">
        <v>148</v>
      </c>
      <c r="C560" s="389" t="s">
        <v>84</v>
      </c>
      <c r="D560" s="389" t="s">
        <v>606</v>
      </c>
      <c r="E560" s="389" t="s">
        <v>153</v>
      </c>
      <c r="F560" s="166">
        <f t="shared" si="330"/>
        <v>2882</v>
      </c>
      <c r="G560" s="166">
        <f t="shared" si="330"/>
        <v>1738.2</v>
      </c>
      <c r="H560" s="166">
        <f t="shared" si="330"/>
        <v>2451</v>
      </c>
      <c r="I560" s="166">
        <f t="shared" si="331"/>
        <v>1677</v>
      </c>
      <c r="J560" s="166">
        <f t="shared" si="331"/>
        <v>1677</v>
      </c>
    </row>
    <row r="561" spans="1:13" s="241" customFormat="1" ht="15.75" x14ac:dyDescent="0.25">
      <c r="A561" s="97" t="s">
        <v>154</v>
      </c>
      <c r="B561" s="389" t="s">
        <v>148</v>
      </c>
      <c r="C561" s="389" t="s">
        <v>84</v>
      </c>
      <c r="D561" s="389" t="s">
        <v>606</v>
      </c>
      <c r="E561" s="389" t="s">
        <v>155</v>
      </c>
      <c r="F561" s="166">
        <f>'Ведом23-25'!G677</f>
        <v>2882</v>
      </c>
      <c r="G561" s="166">
        <f>'Ведом23-25'!H677</f>
        <v>1738.2</v>
      </c>
      <c r="H561" s="166">
        <f>'Ведом23-25'!I677</f>
        <v>2451</v>
      </c>
      <c r="I561" s="166">
        <f>'Ведом23-25'!J677</f>
        <v>1677</v>
      </c>
      <c r="J561" s="166">
        <f>'Ведом23-25'!K677</f>
        <v>1677</v>
      </c>
      <c r="K561" s="242"/>
      <c r="L561" s="242"/>
      <c r="M561" s="242"/>
    </row>
    <row r="562" spans="1:13" s="241" customFormat="1" ht="47.25" x14ac:dyDescent="0.25">
      <c r="A562" s="36" t="s">
        <v>272</v>
      </c>
      <c r="B562" s="389" t="s">
        <v>148</v>
      </c>
      <c r="C562" s="389" t="s">
        <v>84</v>
      </c>
      <c r="D562" s="389" t="s">
        <v>607</v>
      </c>
      <c r="E562" s="389"/>
      <c r="F562" s="166">
        <f t="shared" ref="F562:H563" si="332">F563</f>
        <v>1126.9000000000001</v>
      </c>
      <c r="G562" s="166">
        <f t="shared" si="332"/>
        <v>333</v>
      </c>
      <c r="H562" s="166">
        <f t="shared" si="332"/>
        <v>449.62</v>
      </c>
      <c r="I562" s="166">
        <f t="shared" ref="I562:J563" si="333">I563</f>
        <v>449.62</v>
      </c>
      <c r="J562" s="166">
        <f t="shared" si="333"/>
        <v>449.62</v>
      </c>
      <c r="K562" s="242"/>
      <c r="L562" s="242"/>
      <c r="M562" s="242"/>
    </row>
    <row r="563" spans="1:13" s="241" customFormat="1" ht="31.5" x14ac:dyDescent="0.25">
      <c r="A563" s="20" t="s">
        <v>152</v>
      </c>
      <c r="B563" s="389" t="s">
        <v>148</v>
      </c>
      <c r="C563" s="389" t="s">
        <v>84</v>
      </c>
      <c r="D563" s="389" t="s">
        <v>607</v>
      </c>
      <c r="E563" s="389" t="s">
        <v>153</v>
      </c>
      <c r="F563" s="166">
        <f t="shared" si="332"/>
        <v>1126.9000000000001</v>
      </c>
      <c r="G563" s="166">
        <f t="shared" si="332"/>
        <v>333</v>
      </c>
      <c r="H563" s="166">
        <f t="shared" si="332"/>
        <v>449.62</v>
      </c>
      <c r="I563" s="166">
        <f t="shared" si="333"/>
        <v>449.62</v>
      </c>
      <c r="J563" s="166">
        <f t="shared" si="333"/>
        <v>449.62</v>
      </c>
      <c r="K563" s="242"/>
      <c r="L563" s="242"/>
      <c r="M563" s="242"/>
    </row>
    <row r="564" spans="1:13" s="112" customFormat="1" ht="15.75" x14ac:dyDescent="0.25">
      <c r="A564" s="97" t="s">
        <v>154</v>
      </c>
      <c r="B564" s="389" t="s">
        <v>148</v>
      </c>
      <c r="C564" s="389" t="s">
        <v>84</v>
      </c>
      <c r="D564" s="389" t="s">
        <v>607</v>
      </c>
      <c r="E564" s="389" t="s">
        <v>155</v>
      </c>
      <c r="F564" s="166">
        <f>'Ведом23-25'!G680</f>
        <v>1126.9000000000001</v>
      </c>
      <c r="G564" s="166">
        <f>'Ведом23-25'!H680</f>
        <v>333</v>
      </c>
      <c r="H564" s="166">
        <f>'Ведом23-25'!I680</f>
        <v>449.62</v>
      </c>
      <c r="I564" s="166">
        <f>'Ведом23-25'!J680</f>
        <v>449.62</v>
      </c>
      <c r="J564" s="166">
        <f>'Ведом23-25'!K680</f>
        <v>449.62</v>
      </c>
      <c r="K564" s="242"/>
      <c r="L564" s="242"/>
      <c r="M564" s="242"/>
    </row>
    <row r="565" spans="1:13" s="112" customFormat="1" ht="31.5" x14ac:dyDescent="0.25">
      <c r="A565" s="207" t="s">
        <v>776</v>
      </c>
      <c r="B565" s="208" t="s">
        <v>148</v>
      </c>
      <c r="C565" s="208" t="s">
        <v>84</v>
      </c>
      <c r="D565" s="208" t="s">
        <v>608</v>
      </c>
      <c r="E565" s="208"/>
      <c r="F565" s="168">
        <f t="shared" ref="F565:H567" si="334">F566</f>
        <v>202.6</v>
      </c>
      <c r="G565" s="168">
        <f t="shared" si="334"/>
        <v>202.6</v>
      </c>
      <c r="H565" s="168">
        <f t="shared" si="334"/>
        <v>504.59</v>
      </c>
      <c r="I565" s="168">
        <f t="shared" ref="I565:J567" si="335">I566</f>
        <v>524.77</v>
      </c>
      <c r="J565" s="168">
        <f t="shared" si="335"/>
        <v>545.76099999999997</v>
      </c>
      <c r="K565" s="242"/>
      <c r="L565" s="242"/>
      <c r="M565" s="242"/>
    </row>
    <row r="566" spans="1:13" s="112" customFormat="1" ht="31.5" x14ac:dyDescent="0.25">
      <c r="A566" s="386" t="s">
        <v>777</v>
      </c>
      <c r="B566" s="389" t="s">
        <v>148</v>
      </c>
      <c r="C566" s="389" t="s">
        <v>84</v>
      </c>
      <c r="D566" s="389" t="s">
        <v>778</v>
      </c>
      <c r="E566" s="389"/>
      <c r="F566" s="166">
        <f t="shared" si="334"/>
        <v>202.6</v>
      </c>
      <c r="G566" s="166">
        <f t="shared" si="334"/>
        <v>202.6</v>
      </c>
      <c r="H566" s="166">
        <f t="shared" si="334"/>
        <v>504.59</v>
      </c>
      <c r="I566" s="166">
        <f t="shared" si="335"/>
        <v>524.77</v>
      </c>
      <c r="J566" s="166">
        <f t="shared" si="335"/>
        <v>545.76099999999997</v>
      </c>
      <c r="K566" s="242"/>
      <c r="L566" s="242"/>
      <c r="M566" s="242"/>
    </row>
    <row r="567" spans="1:13" s="241" customFormat="1" ht="31.5" x14ac:dyDescent="0.25">
      <c r="A567" s="20" t="s">
        <v>152</v>
      </c>
      <c r="B567" s="389" t="s">
        <v>148</v>
      </c>
      <c r="C567" s="389" t="s">
        <v>84</v>
      </c>
      <c r="D567" s="389" t="s">
        <v>778</v>
      </c>
      <c r="E567" s="389" t="s">
        <v>153</v>
      </c>
      <c r="F567" s="166">
        <f t="shared" si="334"/>
        <v>202.6</v>
      </c>
      <c r="G567" s="166">
        <f t="shared" si="334"/>
        <v>202.6</v>
      </c>
      <c r="H567" s="166">
        <f t="shared" si="334"/>
        <v>504.59</v>
      </c>
      <c r="I567" s="166">
        <f t="shared" si="335"/>
        <v>524.77</v>
      </c>
      <c r="J567" s="166">
        <f t="shared" si="335"/>
        <v>545.76099999999997</v>
      </c>
      <c r="K567" s="242"/>
      <c r="L567" s="242"/>
      <c r="M567" s="242"/>
    </row>
    <row r="568" spans="1:13" s="241" customFormat="1" ht="15.75" x14ac:dyDescent="0.25">
      <c r="A568" s="97" t="s">
        <v>154</v>
      </c>
      <c r="B568" s="389" t="s">
        <v>148</v>
      </c>
      <c r="C568" s="389" t="s">
        <v>84</v>
      </c>
      <c r="D568" s="389" t="s">
        <v>778</v>
      </c>
      <c r="E568" s="389" t="s">
        <v>155</v>
      </c>
      <c r="F568" s="166">
        <f>'Ведом23-25'!G684</f>
        <v>202.6</v>
      </c>
      <c r="G568" s="166">
        <f>'Ведом23-25'!H684</f>
        <v>202.6</v>
      </c>
      <c r="H568" s="166">
        <f>'Ведом23-25'!I684</f>
        <v>504.59</v>
      </c>
      <c r="I568" s="166">
        <f>'Ведом23-25'!J684</f>
        <v>524.77</v>
      </c>
      <c r="J568" s="166">
        <f>'Ведом23-25'!K684</f>
        <v>545.76099999999997</v>
      </c>
      <c r="K568" s="242"/>
      <c r="L568" s="242"/>
      <c r="M568" s="242"/>
    </row>
    <row r="569" spans="1:13" s="241" customFormat="1" ht="94.5" x14ac:dyDescent="0.25">
      <c r="A569" s="207" t="s">
        <v>564</v>
      </c>
      <c r="B569" s="208" t="s">
        <v>148</v>
      </c>
      <c r="C569" s="208" t="s">
        <v>84</v>
      </c>
      <c r="D569" s="208" t="s">
        <v>609</v>
      </c>
      <c r="E569" s="208"/>
      <c r="F569" s="168">
        <f t="shared" ref="F569:H571" si="336">F570</f>
        <v>1487.3</v>
      </c>
      <c r="G569" s="168">
        <f t="shared" si="336"/>
        <v>1144.3</v>
      </c>
      <c r="H569" s="168">
        <f t="shared" si="336"/>
        <v>701.07550000000003</v>
      </c>
      <c r="I569" s="168">
        <f t="shared" ref="I569:J571" si="337">I570</f>
        <v>701.07550000000003</v>
      </c>
      <c r="J569" s="168">
        <f t="shared" si="337"/>
        <v>701.07550000000003</v>
      </c>
      <c r="K569" s="242"/>
      <c r="L569" s="242"/>
      <c r="M569" s="242"/>
    </row>
    <row r="570" spans="1:13" s="241" customFormat="1" ht="94.5" x14ac:dyDescent="0.25">
      <c r="A570" s="87" t="s">
        <v>701</v>
      </c>
      <c r="B570" s="389" t="s">
        <v>148</v>
      </c>
      <c r="C570" s="389" t="s">
        <v>84</v>
      </c>
      <c r="D570" s="389" t="s">
        <v>610</v>
      </c>
      <c r="E570" s="389"/>
      <c r="F570" s="166">
        <f t="shared" si="336"/>
        <v>1487.3</v>
      </c>
      <c r="G570" s="166">
        <f t="shared" si="336"/>
        <v>1144.3</v>
      </c>
      <c r="H570" s="166">
        <f t="shared" si="336"/>
        <v>701.07550000000003</v>
      </c>
      <c r="I570" s="166">
        <f t="shared" si="337"/>
        <v>701.07550000000003</v>
      </c>
      <c r="J570" s="166">
        <f t="shared" si="337"/>
        <v>701.07550000000003</v>
      </c>
      <c r="K570" s="242"/>
      <c r="L570" s="242"/>
      <c r="M570" s="242"/>
    </row>
    <row r="571" spans="1:13" s="241" customFormat="1" ht="31.5" x14ac:dyDescent="0.25">
      <c r="A571" s="386" t="s">
        <v>152</v>
      </c>
      <c r="B571" s="389" t="s">
        <v>148</v>
      </c>
      <c r="C571" s="389" t="s">
        <v>84</v>
      </c>
      <c r="D571" s="389" t="s">
        <v>610</v>
      </c>
      <c r="E571" s="389" t="s">
        <v>153</v>
      </c>
      <c r="F571" s="166">
        <f t="shared" si="336"/>
        <v>1487.3</v>
      </c>
      <c r="G571" s="166">
        <f t="shared" si="336"/>
        <v>1144.3</v>
      </c>
      <c r="H571" s="166">
        <f t="shared" si="336"/>
        <v>701.07550000000003</v>
      </c>
      <c r="I571" s="166">
        <f t="shared" si="337"/>
        <v>701.07550000000003</v>
      </c>
      <c r="J571" s="166">
        <f t="shared" si="337"/>
        <v>701.07550000000003</v>
      </c>
      <c r="K571" s="242"/>
      <c r="L571" s="242"/>
      <c r="M571" s="242"/>
    </row>
    <row r="572" spans="1:13" s="241" customFormat="1" ht="15.75" x14ac:dyDescent="0.25">
      <c r="A572" s="386" t="s">
        <v>154</v>
      </c>
      <c r="B572" s="389" t="s">
        <v>148</v>
      </c>
      <c r="C572" s="389" t="s">
        <v>84</v>
      </c>
      <c r="D572" s="389" t="s">
        <v>610</v>
      </c>
      <c r="E572" s="389" t="s">
        <v>155</v>
      </c>
      <c r="F572" s="166">
        <f>'Ведом23-25'!G688</f>
        <v>1487.3</v>
      </c>
      <c r="G572" s="166">
        <f>'Ведом23-25'!H688</f>
        <v>1144.3</v>
      </c>
      <c r="H572" s="166">
        <f>'Ведом23-25'!I688</f>
        <v>701.07550000000003</v>
      </c>
      <c r="I572" s="166">
        <f>'Ведом23-25'!J688</f>
        <v>701.07550000000003</v>
      </c>
      <c r="J572" s="166">
        <f>'Ведом23-25'!K688</f>
        <v>701.07550000000003</v>
      </c>
      <c r="K572" s="242"/>
      <c r="L572" s="242"/>
      <c r="M572" s="242"/>
    </row>
    <row r="573" spans="1:13" ht="31.5" x14ac:dyDescent="0.25">
      <c r="A573" s="153" t="s">
        <v>734</v>
      </c>
      <c r="B573" s="208" t="s">
        <v>148</v>
      </c>
      <c r="C573" s="208" t="s">
        <v>84</v>
      </c>
      <c r="D573" s="208" t="s">
        <v>736</v>
      </c>
      <c r="E573" s="208"/>
      <c r="F573" s="203">
        <f t="shared" ref="F573:H575" si="338">F574</f>
        <v>0</v>
      </c>
      <c r="G573" s="203">
        <f t="shared" si="338"/>
        <v>0</v>
      </c>
      <c r="H573" s="203">
        <f t="shared" si="338"/>
        <v>0</v>
      </c>
      <c r="I573" s="203">
        <f t="shared" ref="I573:J575" si="339">I574</f>
        <v>0</v>
      </c>
      <c r="J573" s="203">
        <f t="shared" si="339"/>
        <v>0</v>
      </c>
    </row>
    <row r="574" spans="1:13" s="241" customFormat="1" ht="31.5" x14ac:dyDescent="0.25">
      <c r="A574" s="152" t="s">
        <v>735</v>
      </c>
      <c r="B574" s="389" t="s">
        <v>148</v>
      </c>
      <c r="C574" s="389" t="s">
        <v>84</v>
      </c>
      <c r="D574" s="389" t="s">
        <v>737</v>
      </c>
      <c r="E574" s="389"/>
      <c r="F574" s="204">
        <f t="shared" si="338"/>
        <v>0</v>
      </c>
      <c r="G574" s="204">
        <f t="shared" si="338"/>
        <v>0</v>
      </c>
      <c r="H574" s="204">
        <f t="shared" si="338"/>
        <v>0</v>
      </c>
      <c r="I574" s="204">
        <f t="shared" si="339"/>
        <v>0</v>
      </c>
      <c r="J574" s="204">
        <f t="shared" si="339"/>
        <v>0</v>
      </c>
      <c r="K574" s="242"/>
      <c r="L574" s="242"/>
      <c r="M574" s="242"/>
    </row>
    <row r="575" spans="1:13" s="241" customFormat="1" ht="31.5" x14ac:dyDescent="0.25">
      <c r="A575" s="21" t="s">
        <v>152</v>
      </c>
      <c r="B575" s="389" t="s">
        <v>148</v>
      </c>
      <c r="C575" s="389" t="s">
        <v>84</v>
      </c>
      <c r="D575" s="389" t="s">
        <v>737</v>
      </c>
      <c r="E575" s="389" t="s">
        <v>153</v>
      </c>
      <c r="F575" s="204">
        <f t="shared" si="338"/>
        <v>0</v>
      </c>
      <c r="G575" s="204">
        <f t="shared" si="338"/>
        <v>0</v>
      </c>
      <c r="H575" s="204">
        <f t="shared" si="338"/>
        <v>0</v>
      </c>
      <c r="I575" s="204">
        <f t="shared" si="339"/>
        <v>0</v>
      </c>
      <c r="J575" s="204">
        <f t="shared" si="339"/>
        <v>0</v>
      </c>
      <c r="K575" s="242"/>
      <c r="L575" s="242"/>
      <c r="M575" s="242"/>
    </row>
    <row r="576" spans="1:13" s="241" customFormat="1" ht="15.75" x14ac:dyDescent="0.25">
      <c r="A576" s="21" t="s">
        <v>154</v>
      </c>
      <c r="B576" s="389" t="s">
        <v>148</v>
      </c>
      <c r="C576" s="389" t="s">
        <v>84</v>
      </c>
      <c r="D576" s="389" t="s">
        <v>737</v>
      </c>
      <c r="E576" s="389" t="s">
        <v>155</v>
      </c>
      <c r="F576" s="204">
        <f>'Ведом23-25'!G692</f>
        <v>0</v>
      </c>
      <c r="G576" s="204">
        <f>'Ведом23-25'!H692</f>
        <v>0</v>
      </c>
      <c r="H576" s="204">
        <f>'Ведом23-25'!I692</f>
        <v>0</v>
      </c>
      <c r="I576" s="204">
        <f>'Ведом23-25'!J692</f>
        <v>0</v>
      </c>
      <c r="J576" s="204">
        <f>'Ведом23-25'!K692</f>
        <v>0</v>
      </c>
      <c r="K576" s="242"/>
      <c r="L576" s="242"/>
      <c r="M576" s="242"/>
    </row>
    <row r="577" spans="1:13" s="241" customFormat="1" ht="47.25" x14ac:dyDescent="0.25">
      <c r="A577" s="153" t="s">
        <v>738</v>
      </c>
      <c r="B577" s="208" t="s">
        <v>148</v>
      </c>
      <c r="C577" s="208" t="s">
        <v>84</v>
      </c>
      <c r="D577" s="208" t="s">
        <v>741</v>
      </c>
      <c r="E577" s="208"/>
      <c r="F577" s="203">
        <f t="shared" ref="F577:H579" si="340">F578</f>
        <v>0</v>
      </c>
      <c r="G577" s="203">
        <f t="shared" si="340"/>
        <v>0</v>
      </c>
      <c r="H577" s="203">
        <f t="shared" si="340"/>
        <v>0</v>
      </c>
      <c r="I577" s="203">
        <f t="shared" ref="I577:J579" si="341">I578</f>
        <v>0</v>
      </c>
      <c r="J577" s="203">
        <f t="shared" si="341"/>
        <v>0</v>
      </c>
      <c r="K577" s="242"/>
      <c r="L577" s="242"/>
      <c r="M577" s="242"/>
    </row>
    <row r="578" spans="1:13" s="241" customFormat="1" ht="47.25" x14ac:dyDescent="0.25">
      <c r="A578" s="152" t="s">
        <v>739</v>
      </c>
      <c r="B578" s="389" t="s">
        <v>148</v>
      </c>
      <c r="C578" s="389" t="s">
        <v>84</v>
      </c>
      <c r="D578" s="389" t="s">
        <v>740</v>
      </c>
      <c r="E578" s="389"/>
      <c r="F578" s="204">
        <f t="shared" si="340"/>
        <v>0</v>
      </c>
      <c r="G578" s="204">
        <f t="shared" si="340"/>
        <v>0</v>
      </c>
      <c r="H578" s="204">
        <f t="shared" si="340"/>
        <v>0</v>
      </c>
      <c r="I578" s="204">
        <f t="shared" si="341"/>
        <v>0</v>
      </c>
      <c r="J578" s="204">
        <f t="shared" si="341"/>
        <v>0</v>
      </c>
      <c r="K578" s="242"/>
      <c r="L578" s="242"/>
      <c r="M578" s="242"/>
    </row>
    <row r="579" spans="1:13" s="241" customFormat="1" ht="31.5" x14ac:dyDescent="0.25">
      <c r="A579" s="21" t="s">
        <v>152</v>
      </c>
      <c r="B579" s="389" t="s">
        <v>148</v>
      </c>
      <c r="C579" s="389" t="s">
        <v>84</v>
      </c>
      <c r="D579" s="389" t="s">
        <v>740</v>
      </c>
      <c r="E579" s="389" t="s">
        <v>153</v>
      </c>
      <c r="F579" s="204">
        <f t="shared" si="340"/>
        <v>0</v>
      </c>
      <c r="G579" s="204">
        <f t="shared" si="340"/>
        <v>0</v>
      </c>
      <c r="H579" s="204">
        <f t="shared" si="340"/>
        <v>0</v>
      </c>
      <c r="I579" s="204">
        <f t="shared" si="341"/>
        <v>0</v>
      </c>
      <c r="J579" s="204">
        <f t="shared" si="341"/>
        <v>0</v>
      </c>
      <c r="K579" s="242"/>
      <c r="L579" s="242"/>
      <c r="M579" s="242"/>
    </row>
    <row r="580" spans="1:13" s="241" customFormat="1" ht="15.75" x14ac:dyDescent="0.25">
      <c r="A580" s="21" t="s">
        <v>154</v>
      </c>
      <c r="B580" s="389" t="s">
        <v>148</v>
      </c>
      <c r="C580" s="389" t="s">
        <v>84</v>
      </c>
      <c r="D580" s="389" t="s">
        <v>740</v>
      </c>
      <c r="E580" s="389" t="s">
        <v>155</v>
      </c>
      <c r="F580" s="204">
        <f>'Ведом23-25'!G696</f>
        <v>0</v>
      </c>
      <c r="G580" s="204">
        <f>'Ведом23-25'!H696</f>
        <v>0</v>
      </c>
      <c r="H580" s="204">
        <f>'Ведом23-25'!I696</f>
        <v>0</v>
      </c>
      <c r="I580" s="204">
        <f>'Ведом23-25'!J696</f>
        <v>0</v>
      </c>
      <c r="J580" s="204">
        <f>'Ведом23-25'!K696</f>
        <v>0</v>
      </c>
      <c r="K580" s="242"/>
      <c r="L580" s="242"/>
      <c r="M580" s="242"/>
    </row>
    <row r="581" spans="1:13" s="241" customFormat="1" ht="47.25" x14ac:dyDescent="0.25">
      <c r="A581" s="23" t="s">
        <v>955</v>
      </c>
      <c r="B581" s="208" t="s">
        <v>148</v>
      </c>
      <c r="C581" s="208" t="s">
        <v>84</v>
      </c>
      <c r="D581" s="208" t="s">
        <v>165</v>
      </c>
      <c r="E581" s="208"/>
      <c r="F581" s="203">
        <f t="shared" ref="F581:H584" si="342">F582</f>
        <v>80</v>
      </c>
      <c r="G581" s="203">
        <f t="shared" si="342"/>
        <v>80</v>
      </c>
      <c r="H581" s="203">
        <f t="shared" si="342"/>
        <v>25</v>
      </c>
      <c r="I581" s="203">
        <f t="shared" ref="I581:J584" si="343">I582</f>
        <v>0</v>
      </c>
      <c r="J581" s="203">
        <f t="shared" si="343"/>
        <v>0</v>
      </c>
      <c r="K581" s="242"/>
      <c r="L581" s="242"/>
      <c r="M581" s="242"/>
    </row>
    <row r="582" spans="1:13" s="241" customFormat="1" ht="63" x14ac:dyDescent="0.25">
      <c r="A582" s="23" t="s">
        <v>451</v>
      </c>
      <c r="B582" s="208" t="s">
        <v>148</v>
      </c>
      <c r="C582" s="208" t="s">
        <v>84</v>
      </c>
      <c r="D582" s="208" t="s">
        <v>386</v>
      </c>
      <c r="E582" s="208"/>
      <c r="F582" s="203">
        <f t="shared" si="342"/>
        <v>80</v>
      </c>
      <c r="G582" s="203">
        <f t="shared" si="342"/>
        <v>80</v>
      </c>
      <c r="H582" s="203">
        <f t="shared" si="342"/>
        <v>25</v>
      </c>
      <c r="I582" s="203">
        <f t="shared" si="343"/>
        <v>0</v>
      </c>
      <c r="J582" s="203">
        <f t="shared" si="343"/>
        <v>0</v>
      </c>
      <c r="K582" s="242"/>
      <c r="L582" s="242"/>
      <c r="M582" s="242"/>
    </row>
    <row r="583" spans="1:13" s="241" customFormat="1" ht="47.25" x14ac:dyDescent="0.25">
      <c r="A583" s="21" t="s">
        <v>509</v>
      </c>
      <c r="B583" s="389" t="s">
        <v>148</v>
      </c>
      <c r="C583" s="389" t="s">
        <v>84</v>
      </c>
      <c r="D583" s="389" t="s">
        <v>387</v>
      </c>
      <c r="E583" s="389"/>
      <c r="F583" s="204">
        <f t="shared" si="342"/>
        <v>80</v>
      </c>
      <c r="G583" s="204">
        <f t="shared" si="342"/>
        <v>80</v>
      </c>
      <c r="H583" s="204">
        <f t="shared" si="342"/>
        <v>25</v>
      </c>
      <c r="I583" s="204">
        <f t="shared" si="343"/>
        <v>0</v>
      </c>
      <c r="J583" s="204">
        <f t="shared" si="343"/>
        <v>0</v>
      </c>
      <c r="K583" s="242"/>
      <c r="L583" s="242"/>
      <c r="M583" s="242"/>
    </row>
    <row r="584" spans="1:13" s="241" customFormat="1" ht="31.5" x14ac:dyDescent="0.25">
      <c r="A584" s="21" t="s">
        <v>152</v>
      </c>
      <c r="B584" s="389" t="s">
        <v>148</v>
      </c>
      <c r="C584" s="389" t="s">
        <v>84</v>
      </c>
      <c r="D584" s="389" t="s">
        <v>387</v>
      </c>
      <c r="E584" s="389" t="s">
        <v>153</v>
      </c>
      <c r="F584" s="204">
        <f t="shared" si="342"/>
        <v>80</v>
      </c>
      <c r="G584" s="204">
        <f t="shared" si="342"/>
        <v>80</v>
      </c>
      <c r="H584" s="204">
        <f t="shared" si="342"/>
        <v>25</v>
      </c>
      <c r="I584" s="204">
        <f t="shared" si="343"/>
        <v>0</v>
      </c>
      <c r="J584" s="204">
        <f t="shared" si="343"/>
        <v>0</v>
      </c>
      <c r="K584" s="242"/>
      <c r="L584" s="242"/>
      <c r="M584" s="242"/>
    </row>
    <row r="585" spans="1:13" ht="15.75" x14ac:dyDescent="0.25">
      <c r="A585" s="21" t="s">
        <v>154</v>
      </c>
      <c r="B585" s="389" t="s">
        <v>148</v>
      </c>
      <c r="C585" s="389" t="s">
        <v>84</v>
      </c>
      <c r="D585" s="389" t="s">
        <v>387</v>
      </c>
      <c r="E585" s="389" t="s">
        <v>155</v>
      </c>
      <c r="F585" s="166">
        <f>'Ведом23-25'!G701</f>
        <v>80</v>
      </c>
      <c r="G585" s="166">
        <f>'Ведом23-25'!H701</f>
        <v>80</v>
      </c>
      <c r="H585" s="166">
        <f>'Ведом23-25'!I701</f>
        <v>25</v>
      </c>
      <c r="I585" s="166">
        <f>'Ведом23-25'!J701</f>
        <v>0</v>
      </c>
      <c r="J585" s="166">
        <f>'Ведом23-25'!K701</f>
        <v>0</v>
      </c>
    </row>
    <row r="586" spans="1:13" ht="47.25" x14ac:dyDescent="0.25">
      <c r="A586" s="239" t="s">
        <v>913</v>
      </c>
      <c r="B586" s="208" t="s">
        <v>148</v>
      </c>
      <c r="C586" s="208" t="s">
        <v>84</v>
      </c>
      <c r="D586" s="208" t="s">
        <v>269</v>
      </c>
      <c r="E586" s="213"/>
      <c r="F586" s="168">
        <f t="shared" ref="F586:H589" si="344">F587</f>
        <v>621</v>
      </c>
      <c r="G586" s="168">
        <f t="shared" si="344"/>
        <v>571</v>
      </c>
      <c r="H586" s="168">
        <f t="shared" si="344"/>
        <v>594</v>
      </c>
      <c r="I586" s="168">
        <f t="shared" ref="I586:J589" si="345">I587</f>
        <v>594</v>
      </c>
      <c r="J586" s="168">
        <f t="shared" si="345"/>
        <v>594</v>
      </c>
    </row>
    <row r="587" spans="1:13" s="112" customFormat="1" ht="47.25" x14ac:dyDescent="0.25">
      <c r="A587" s="239" t="s">
        <v>355</v>
      </c>
      <c r="B587" s="208" t="s">
        <v>148</v>
      </c>
      <c r="C587" s="208" t="s">
        <v>84</v>
      </c>
      <c r="D587" s="208" t="s">
        <v>353</v>
      </c>
      <c r="E587" s="213"/>
      <c r="F587" s="168">
        <f t="shared" si="344"/>
        <v>621</v>
      </c>
      <c r="G587" s="168">
        <f t="shared" si="344"/>
        <v>571</v>
      </c>
      <c r="H587" s="168">
        <f t="shared" si="344"/>
        <v>594</v>
      </c>
      <c r="I587" s="168">
        <f t="shared" si="345"/>
        <v>594</v>
      </c>
      <c r="J587" s="168">
        <f t="shared" si="345"/>
        <v>594</v>
      </c>
      <c r="K587" s="242"/>
      <c r="L587" s="242"/>
      <c r="M587" s="242"/>
    </row>
    <row r="588" spans="1:13" s="112" customFormat="1" ht="47.25" x14ac:dyDescent="0.25">
      <c r="A588" s="28" t="s">
        <v>284</v>
      </c>
      <c r="B588" s="389" t="s">
        <v>148</v>
      </c>
      <c r="C588" s="389" t="s">
        <v>84</v>
      </c>
      <c r="D588" s="389" t="s">
        <v>388</v>
      </c>
      <c r="E588" s="210"/>
      <c r="F588" s="166">
        <f t="shared" si="344"/>
        <v>621</v>
      </c>
      <c r="G588" s="166">
        <f t="shared" si="344"/>
        <v>571</v>
      </c>
      <c r="H588" s="166">
        <f t="shared" si="344"/>
        <v>594</v>
      </c>
      <c r="I588" s="166">
        <f t="shared" si="345"/>
        <v>594</v>
      </c>
      <c r="J588" s="166">
        <f t="shared" si="345"/>
        <v>594</v>
      </c>
      <c r="K588" s="242"/>
      <c r="L588" s="242"/>
      <c r="M588" s="242"/>
    </row>
    <row r="589" spans="1:13" ht="31.5" x14ac:dyDescent="0.25">
      <c r="A589" s="20" t="s">
        <v>152</v>
      </c>
      <c r="B589" s="389" t="s">
        <v>148</v>
      </c>
      <c r="C589" s="389" t="s">
        <v>84</v>
      </c>
      <c r="D589" s="389" t="s">
        <v>388</v>
      </c>
      <c r="E589" s="210" t="s">
        <v>153</v>
      </c>
      <c r="F589" s="166">
        <f t="shared" si="344"/>
        <v>621</v>
      </c>
      <c r="G589" s="166">
        <f t="shared" si="344"/>
        <v>571</v>
      </c>
      <c r="H589" s="166">
        <f t="shared" si="344"/>
        <v>594</v>
      </c>
      <c r="I589" s="166">
        <f t="shared" si="345"/>
        <v>594</v>
      </c>
      <c r="J589" s="166">
        <f t="shared" si="345"/>
        <v>594</v>
      </c>
    </row>
    <row r="590" spans="1:13" ht="15.75" x14ac:dyDescent="0.25">
      <c r="A590" s="97" t="s">
        <v>154</v>
      </c>
      <c r="B590" s="389" t="s">
        <v>148</v>
      </c>
      <c r="C590" s="389" t="s">
        <v>84</v>
      </c>
      <c r="D590" s="389" t="s">
        <v>388</v>
      </c>
      <c r="E590" s="210" t="s">
        <v>155</v>
      </c>
      <c r="F590" s="204">
        <f>'Ведом23-25'!G706</f>
        <v>621</v>
      </c>
      <c r="G590" s="204">
        <f>'Ведом23-25'!H706</f>
        <v>571</v>
      </c>
      <c r="H590" s="204">
        <f>'Ведом23-25'!I706</f>
        <v>594</v>
      </c>
      <c r="I590" s="204">
        <f>'Ведом23-25'!J706</f>
        <v>594</v>
      </c>
      <c r="J590" s="204">
        <f>'Ведом23-25'!K706</f>
        <v>594</v>
      </c>
    </row>
    <row r="591" spans="1:13" s="202" customFormat="1" ht="15.75" x14ac:dyDescent="0.25">
      <c r="A591" s="207" t="s">
        <v>193</v>
      </c>
      <c r="B591" s="208" t="s">
        <v>148</v>
      </c>
      <c r="C591" s="208" t="s">
        <v>122</v>
      </c>
      <c r="D591" s="208"/>
      <c r="E591" s="208"/>
      <c r="F591" s="203">
        <f>F592+F656+F661</f>
        <v>200213.49999999997</v>
      </c>
      <c r="G591" s="203">
        <f>G592+G656+G661</f>
        <v>204025.90000000002</v>
      </c>
      <c r="H591" s="203">
        <f>H592+H656+H661</f>
        <v>240056.8357</v>
      </c>
      <c r="I591" s="203">
        <f t="shared" ref="I591:J591" si="346">I592+I656+I661</f>
        <v>240092.26075000002</v>
      </c>
      <c r="J591" s="203">
        <f t="shared" si="346"/>
        <v>256010.11675000002</v>
      </c>
      <c r="K591" s="242"/>
      <c r="L591" s="242"/>
      <c r="M591" s="242"/>
    </row>
    <row r="592" spans="1:13" s="202" customFormat="1" ht="47.25" x14ac:dyDescent="0.25">
      <c r="A592" s="207" t="s">
        <v>969</v>
      </c>
      <c r="B592" s="208" t="s">
        <v>148</v>
      </c>
      <c r="C592" s="208" t="s">
        <v>122</v>
      </c>
      <c r="D592" s="208" t="s">
        <v>192</v>
      </c>
      <c r="E592" s="208"/>
      <c r="F592" s="203">
        <f>F593+F597+F604+F617+F624+F628+F632+F636+F640+F644+F648+F652</f>
        <v>199223.59999999998</v>
      </c>
      <c r="G592" s="203">
        <f>G593+G597+G604+G617+G624+G628+G632+G636+G640+G644+G648+G652</f>
        <v>203036.00000000003</v>
      </c>
      <c r="H592" s="203">
        <f>H593+H597+H604+H617+H624+H628+H632+H636+H640+H644+H648+H652</f>
        <v>239148.9957</v>
      </c>
      <c r="I592" s="203">
        <f t="shared" ref="I592:J592" si="347">I593+I597+I604+I617+I624+I628+I632+I636+I640+I644+I648+I652</f>
        <v>239184.42075000002</v>
      </c>
      <c r="J592" s="203">
        <f t="shared" si="347"/>
        <v>255102.27675000002</v>
      </c>
      <c r="K592" s="242"/>
      <c r="L592" s="242"/>
      <c r="M592" s="242"/>
    </row>
    <row r="593" spans="1:13" ht="31.5" x14ac:dyDescent="0.25">
      <c r="A593" s="207" t="s">
        <v>389</v>
      </c>
      <c r="B593" s="208" t="s">
        <v>148</v>
      </c>
      <c r="C593" s="208" t="s">
        <v>122</v>
      </c>
      <c r="D593" s="208" t="s">
        <v>598</v>
      </c>
      <c r="E593" s="208"/>
      <c r="F593" s="168">
        <f t="shared" ref="F593:H595" si="348">F594</f>
        <v>32181.9</v>
      </c>
      <c r="G593" s="168">
        <f t="shared" si="348"/>
        <v>36724.6</v>
      </c>
      <c r="H593" s="168">
        <f t="shared" si="348"/>
        <v>33763</v>
      </c>
      <c r="I593" s="168">
        <f t="shared" ref="I593:J595" si="349">I594</f>
        <v>35084.410000000003</v>
      </c>
      <c r="J593" s="168">
        <f t="shared" si="349"/>
        <v>35084.410000000003</v>
      </c>
    </row>
    <row r="594" spans="1:13" ht="47.25" x14ac:dyDescent="0.25">
      <c r="A594" s="386" t="s">
        <v>601</v>
      </c>
      <c r="B594" s="389" t="s">
        <v>148</v>
      </c>
      <c r="C594" s="389" t="s">
        <v>122</v>
      </c>
      <c r="D594" s="389" t="s">
        <v>611</v>
      </c>
      <c r="E594" s="389"/>
      <c r="F594" s="166">
        <f t="shared" si="348"/>
        <v>32181.9</v>
      </c>
      <c r="G594" s="166">
        <f t="shared" si="348"/>
        <v>36724.6</v>
      </c>
      <c r="H594" s="166">
        <f t="shared" si="348"/>
        <v>33763</v>
      </c>
      <c r="I594" s="166">
        <f t="shared" si="349"/>
        <v>35084.410000000003</v>
      </c>
      <c r="J594" s="166">
        <f t="shared" si="349"/>
        <v>35084.410000000003</v>
      </c>
    </row>
    <row r="595" spans="1:13" ht="31.5" x14ac:dyDescent="0.25">
      <c r="A595" s="386" t="s">
        <v>152</v>
      </c>
      <c r="B595" s="389" t="s">
        <v>148</v>
      </c>
      <c r="C595" s="389" t="s">
        <v>122</v>
      </c>
      <c r="D595" s="389" t="s">
        <v>611</v>
      </c>
      <c r="E595" s="389" t="s">
        <v>153</v>
      </c>
      <c r="F595" s="166">
        <f t="shared" si="348"/>
        <v>32181.9</v>
      </c>
      <c r="G595" s="166">
        <f t="shared" si="348"/>
        <v>36724.6</v>
      </c>
      <c r="H595" s="166">
        <f t="shared" si="348"/>
        <v>33763</v>
      </c>
      <c r="I595" s="166">
        <f t="shared" si="349"/>
        <v>35084.410000000003</v>
      </c>
      <c r="J595" s="166">
        <f t="shared" si="349"/>
        <v>35084.410000000003</v>
      </c>
    </row>
    <row r="596" spans="1:13" s="202" customFormat="1" ht="15.75" x14ac:dyDescent="0.25">
      <c r="A596" s="386" t="s">
        <v>154</v>
      </c>
      <c r="B596" s="389" t="s">
        <v>148</v>
      </c>
      <c r="C596" s="389" t="s">
        <v>122</v>
      </c>
      <c r="D596" s="389" t="s">
        <v>611</v>
      </c>
      <c r="E596" s="389" t="s">
        <v>155</v>
      </c>
      <c r="F596" s="166">
        <f>'Ведом23-25'!G712</f>
        <v>32181.9</v>
      </c>
      <c r="G596" s="166">
        <f>'Ведом23-25'!H712</f>
        <v>36724.6</v>
      </c>
      <c r="H596" s="166">
        <f>'Ведом23-25'!I712</f>
        <v>33763</v>
      </c>
      <c r="I596" s="166">
        <f>'Ведом23-25'!J712</f>
        <v>35084.410000000003</v>
      </c>
      <c r="J596" s="166">
        <f>'Ведом23-25'!K712</f>
        <v>35084.410000000003</v>
      </c>
      <c r="K596" s="242"/>
      <c r="L596" s="242"/>
      <c r="M596" s="242"/>
    </row>
    <row r="597" spans="1:13" s="202" customFormat="1" ht="47.25" x14ac:dyDescent="0.25">
      <c r="A597" s="207" t="s">
        <v>363</v>
      </c>
      <c r="B597" s="208" t="s">
        <v>148</v>
      </c>
      <c r="C597" s="208" t="s">
        <v>122</v>
      </c>
      <c r="D597" s="208" t="s">
        <v>600</v>
      </c>
      <c r="E597" s="208"/>
      <c r="F597" s="168">
        <f>F598+F601</f>
        <v>150926.69999999998</v>
      </c>
      <c r="G597" s="168">
        <f>G598+G601</f>
        <v>150567.4</v>
      </c>
      <c r="H597" s="168">
        <f>H598+H601</f>
        <v>186921.30000000002</v>
      </c>
      <c r="I597" s="168">
        <f t="shared" ref="I597:J597" si="350">I598+I601</f>
        <v>188162.40000000002</v>
      </c>
      <c r="J597" s="168">
        <f t="shared" si="350"/>
        <v>204001.80000000002</v>
      </c>
      <c r="K597" s="242"/>
      <c r="L597" s="242"/>
      <c r="M597" s="242"/>
    </row>
    <row r="598" spans="1:13" s="112" customFormat="1" ht="63" x14ac:dyDescent="0.25">
      <c r="A598" s="386" t="s">
        <v>665</v>
      </c>
      <c r="B598" s="389" t="s">
        <v>148</v>
      </c>
      <c r="C598" s="389" t="s">
        <v>122</v>
      </c>
      <c r="D598" s="389" t="s">
        <v>666</v>
      </c>
      <c r="E598" s="389"/>
      <c r="F598" s="555">
        <f t="shared" ref="F598:H599" si="351">F599</f>
        <v>7421.4</v>
      </c>
      <c r="G598" s="555">
        <f t="shared" si="351"/>
        <v>7062.0999999999995</v>
      </c>
      <c r="H598" s="209">
        <f t="shared" si="351"/>
        <v>7226.1</v>
      </c>
      <c r="I598" s="209">
        <f t="shared" ref="I598:J599" si="352">I599</f>
        <v>7226.1</v>
      </c>
      <c r="J598" s="209">
        <f t="shared" si="352"/>
        <v>7226.1</v>
      </c>
      <c r="K598" s="242"/>
      <c r="L598" s="242"/>
      <c r="M598" s="242"/>
    </row>
    <row r="599" spans="1:13" s="112" customFormat="1" ht="31.5" x14ac:dyDescent="0.25">
      <c r="A599" s="386" t="s">
        <v>152</v>
      </c>
      <c r="B599" s="389" t="s">
        <v>148</v>
      </c>
      <c r="C599" s="389" t="s">
        <v>122</v>
      </c>
      <c r="D599" s="389" t="s">
        <v>666</v>
      </c>
      <c r="E599" s="389" t="s">
        <v>153</v>
      </c>
      <c r="F599" s="555">
        <f t="shared" si="351"/>
        <v>7421.4</v>
      </c>
      <c r="G599" s="555">
        <f t="shared" si="351"/>
        <v>7062.0999999999995</v>
      </c>
      <c r="H599" s="209">
        <f t="shared" si="351"/>
        <v>7226.1</v>
      </c>
      <c r="I599" s="209">
        <f t="shared" si="352"/>
        <v>7226.1</v>
      </c>
      <c r="J599" s="209">
        <f t="shared" si="352"/>
        <v>7226.1</v>
      </c>
      <c r="K599" s="242"/>
      <c r="L599" s="242"/>
      <c r="M599" s="242"/>
    </row>
    <row r="600" spans="1:13" s="112" customFormat="1" ht="15.75" x14ac:dyDescent="0.25">
      <c r="A600" s="386" t="s">
        <v>154</v>
      </c>
      <c r="B600" s="389" t="s">
        <v>148</v>
      </c>
      <c r="C600" s="389" t="s">
        <v>122</v>
      </c>
      <c r="D600" s="389" t="s">
        <v>666</v>
      </c>
      <c r="E600" s="389" t="s">
        <v>155</v>
      </c>
      <c r="F600" s="555">
        <f>'Ведом23-25'!G716</f>
        <v>7421.4</v>
      </c>
      <c r="G600" s="555">
        <f>'Ведом23-25'!H716</f>
        <v>7062.0999999999995</v>
      </c>
      <c r="H600" s="209">
        <f>'Ведом23-25'!I716</f>
        <v>7226.1</v>
      </c>
      <c r="I600" s="209">
        <f>'Ведом23-25'!J716</f>
        <v>7226.1</v>
      </c>
      <c r="J600" s="209">
        <f>'Ведом23-25'!K716</f>
        <v>7226.1</v>
      </c>
      <c r="K600" s="242"/>
      <c r="L600" s="242"/>
      <c r="M600" s="242"/>
    </row>
    <row r="601" spans="1:13" s="112" customFormat="1" ht="47.25" x14ac:dyDescent="0.25">
      <c r="A601" s="386" t="s">
        <v>908</v>
      </c>
      <c r="B601" s="389" t="s">
        <v>148</v>
      </c>
      <c r="C601" s="389" t="s">
        <v>122</v>
      </c>
      <c r="D601" s="389" t="s">
        <v>802</v>
      </c>
      <c r="E601" s="389"/>
      <c r="F601" s="555">
        <f t="shared" ref="F601:H602" si="353">F602</f>
        <v>143505.29999999999</v>
      </c>
      <c r="G601" s="555">
        <f t="shared" si="353"/>
        <v>143505.29999999999</v>
      </c>
      <c r="H601" s="209">
        <f t="shared" si="353"/>
        <v>179695.2</v>
      </c>
      <c r="I601" s="209">
        <f t="shared" ref="I601:J602" si="354">I602</f>
        <v>180936.30000000002</v>
      </c>
      <c r="J601" s="209">
        <f t="shared" si="354"/>
        <v>196775.7</v>
      </c>
      <c r="K601" s="242"/>
      <c r="L601" s="242"/>
      <c r="M601" s="242"/>
    </row>
    <row r="602" spans="1:13" s="112" customFormat="1" ht="31.5" x14ac:dyDescent="0.25">
      <c r="A602" s="386" t="s">
        <v>152</v>
      </c>
      <c r="B602" s="389" t="s">
        <v>148</v>
      </c>
      <c r="C602" s="389" t="s">
        <v>122</v>
      </c>
      <c r="D602" s="389" t="s">
        <v>802</v>
      </c>
      <c r="E602" s="389" t="s">
        <v>153</v>
      </c>
      <c r="F602" s="555">
        <f t="shared" si="353"/>
        <v>143505.29999999999</v>
      </c>
      <c r="G602" s="555">
        <f t="shared" si="353"/>
        <v>143505.29999999999</v>
      </c>
      <c r="H602" s="209">
        <f t="shared" si="353"/>
        <v>179695.2</v>
      </c>
      <c r="I602" s="209">
        <f t="shared" si="354"/>
        <v>180936.30000000002</v>
      </c>
      <c r="J602" s="209">
        <f t="shared" si="354"/>
        <v>196775.7</v>
      </c>
      <c r="K602" s="242"/>
      <c r="L602" s="242"/>
      <c r="M602" s="242"/>
    </row>
    <row r="603" spans="1:13" s="241" customFormat="1" ht="15.75" x14ac:dyDescent="0.25">
      <c r="A603" s="386" t="s">
        <v>154</v>
      </c>
      <c r="B603" s="389" t="s">
        <v>148</v>
      </c>
      <c r="C603" s="389" t="s">
        <v>122</v>
      </c>
      <c r="D603" s="389" t="s">
        <v>802</v>
      </c>
      <c r="E603" s="389" t="s">
        <v>155</v>
      </c>
      <c r="F603" s="490">
        <f>'Ведом23-25'!G719</f>
        <v>143505.29999999999</v>
      </c>
      <c r="G603" s="490">
        <f>'Ведом23-25'!H719</f>
        <v>143505.29999999999</v>
      </c>
      <c r="H603" s="267">
        <f>'Ведом23-25'!I719</f>
        <v>179695.2</v>
      </c>
      <c r="I603" s="267">
        <f>'Ведом23-25'!J719</f>
        <v>180936.30000000002</v>
      </c>
      <c r="J603" s="267">
        <f>'Ведом23-25'!K719</f>
        <v>196775.7</v>
      </c>
      <c r="K603" s="242"/>
      <c r="L603" s="242"/>
      <c r="M603" s="242"/>
    </row>
    <row r="604" spans="1:13" s="241" customFormat="1" ht="31.5" x14ac:dyDescent="0.25">
      <c r="A604" s="207" t="s">
        <v>612</v>
      </c>
      <c r="B604" s="208" t="s">
        <v>148</v>
      </c>
      <c r="C604" s="208" t="s">
        <v>122</v>
      </c>
      <c r="D604" s="208" t="s">
        <v>602</v>
      </c>
      <c r="E604" s="208"/>
      <c r="F604" s="492">
        <f>F605+F608+F611+F614</f>
        <v>1108.5999999999999</v>
      </c>
      <c r="G604" s="492">
        <f>G605+G608+G611+G614</f>
        <v>1052.5999999999999</v>
      </c>
      <c r="H604" s="268">
        <f>H605+H608+H611+H614</f>
        <v>1094.7</v>
      </c>
      <c r="I604" s="268">
        <f t="shared" ref="I604:J604" si="355">I605+I608+I611+I614</f>
        <v>1094.7</v>
      </c>
      <c r="J604" s="268">
        <f t="shared" si="355"/>
        <v>1094.7</v>
      </c>
      <c r="K604" s="242"/>
      <c r="L604" s="242"/>
      <c r="M604" s="242"/>
    </row>
    <row r="605" spans="1:13" s="241" customFormat="1" ht="31.5" x14ac:dyDescent="0.25">
      <c r="A605" s="386" t="s">
        <v>195</v>
      </c>
      <c r="B605" s="389" t="s">
        <v>148</v>
      </c>
      <c r="C605" s="389" t="s">
        <v>122</v>
      </c>
      <c r="D605" s="389" t="s">
        <v>648</v>
      </c>
      <c r="E605" s="389"/>
      <c r="F605" s="490">
        <f t="shared" ref="F605:H606" si="356">F606</f>
        <v>0</v>
      </c>
      <c r="G605" s="490">
        <f t="shared" si="356"/>
        <v>0</v>
      </c>
      <c r="H605" s="267">
        <f t="shared" si="356"/>
        <v>0</v>
      </c>
      <c r="I605" s="267">
        <f t="shared" ref="I605:J606" si="357">I606</f>
        <v>0</v>
      </c>
      <c r="J605" s="267">
        <f t="shared" si="357"/>
        <v>0</v>
      </c>
      <c r="K605" s="242"/>
      <c r="L605" s="242"/>
      <c r="M605" s="242"/>
    </row>
    <row r="606" spans="1:13" s="241" customFormat="1" ht="31.5" x14ac:dyDescent="0.25">
      <c r="A606" s="386" t="s">
        <v>152</v>
      </c>
      <c r="B606" s="389" t="s">
        <v>148</v>
      </c>
      <c r="C606" s="389" t="s">
        <v>122</v>
      </c>
      <c r="D606" s="389" t="s">
        <v>648</v>
      </c>
      <c r="E606" s="389" t="s">
        <v>153</v>
      </c>
      <c r="F606" s="490">
        <f t="shared" si="356"/>
        <v>0</v>
      </c>
      <c r="G606" s="490">
        <f t="shared" si="356"/>
        <v>0</v>
      </c>
      <c r="H606" s="267">
        <f t="shared" si="356"/>
        <v>0</v>
      </c>
      <c r="I606" s="267">
        <f t="shared" si="357"/>
        <v>0</v>
      </c>
      <c r="J606" s="267">
        <f t="shared" si="357"/>
        <v>0</v>
      </c>
      <c r="K606" s="242"/>
      <c r="L606" s="242"/>
      <c r="M606" s="242"/>
    </row>
    <row r="607" spans="1:13" s="241" customFormat="1" ht="15.75" x14ac:dyDescent="0.25">
      <c r="A607" s="386" t="s">
        <v>154</v>
      </c>
      <c r="B607" s="389" t="s">
        <v>148</v>
      </c>
      <c r="C607" s="389" t="s">
        <v>122</v>
      </c>
      <c r="D607" s="389" t="s">
        <v>648</v>
      </c>
      <c r="E607" s="389" t="s">
        <v>155</v>
      </c>
      <c r="F607" s="490">
        <f>'Ведом23-25'!G723</f>
        <v>0</v>
      </c>
      <c r="G607" s="490">
        <f>'Ведом23-25'!H723</f>
        <v>0</v>
      </c>
      <c r="H607" s="267">
        <f>'Ведом23-25'!I723</f>
        <v>0</v>
      </c>
      <c r="I607" s="267">
        <f>'Ведом23-25'!J723</f>
        <v>0</v>
      </c>
      <c r="J607" s="267">
        <f>'Ведом23-25'!K723</f>
        <v>0</v>
      </c>
      <c r="K607" s="242"/>
      <c r="L607" s="242"/>
      <c r="M607" s="242"/>
    </row>
    <row r="608" spans="1:13" s="241" customFormat="1" ht="31.5" x14ac:dyDescent="0.25">
      <c r="A608" s="386" t="s">
        <v>156</v>
      </c>
      <c r="B608" s="389" t="s">
        <v>148</v>
      </c>
      <c r="C608" s="389" t="s">
        <v>122</v>
      </c>
      <c r="D608" s="389" t="s">
        <v>649</v>
      </c>
      <c r="E608" s="389"/>
      <c r="F608" s="490">
        <f t="shared" ref="F608:H609" si="358">F609</f>
        <v>900</v>
      </c>
      <c r="G608" s="490">
        <f t="shared" si="358"/>
        <v>861</v>
      </c>
      <c r="H608" s="267">
        <f t="shared" si="358"/>
        <v>900</v>
      </c>
      <c r="I608" s="267">
        <f t="shared" ref="I608:J609" si="359">I609</f>
        <v>900</v>
      </c>
      <c r="J608" s="267">
        <f t="shared" si="359"/>
        <v>900</v>
      </c>
      <c r="K608" s="242"/>
      <c r="L608" s="242"/>
      <c r="M608" s="242"/>
    </row>
    <row r="609" spans="1:14" s="241" customFormat="1" ht="31.5" x14ac:dyDescent="0.25">
      <c r="A609" s="386" t="s">
        <v>152</v>
      </c>
      <c r="B609" s="389" t="s">
        <v>148</v>
      </c>
      <c r="C609" s="389" t="s">
        <v>122</v>
      </c>
      <c r="D609" s="389" t="s">
        <v>649</v>
      </c>
      <c r="E609" s="389" t="s">
        <v>153</v>
      </c>
      <c r="F609" s="490">
        <f t="shared" si="358"/>
        <v>900</v>
      </c>
      <c r="G609" s="490">
        <f t="shared" si="358"/>
        <v>861</v>
      </c>
      <c r="H609" s="267">
        <f t="shared" si="358"/>
        <v>900</v>
      </c>
      <c r="I609" s="267">
        <f t="shared" si="359"/>
        <v>900</v>
      </c>
      <c r="J609" s="267">
        <f t="shared" si="359"/>
        <v>900</v>
      </c>
      <c r="K609" s="242"/>
      <c r="L609" s="242"/>
      <c r="M609" s="242"/>
    </row>
    <row r="610" spans="1:14" ht="15.75" x14ac:dyDescent="0.25">
      <c r="A610" s="386" t="s">
        <v>154</v>
      </c>
      <c r="B610" s="389" t="s">
        <v>148</v>
      </c>
      <c r="C610" s="389" t="s">
        <v>122</v>
      </c>
      <c r="D610" s="389" t="s">
        <v>649</v>
      </c>
      <c r="E610" s="389" t="s">
        <v>155</v>
      </c>
      <c r="F610" s="204">
        <f>'Ведом23-25'!G726</f>
        <v>900</v>
      </c>
      <c r="G610" s="204">
        <f>'Ведом23-25'!H726</f>
        <v>861</v>
      </c>
      <c r="H610" s="204">
        <f>'Ведом23-25'!I726</f>
        <v>900</v>
      </c>
      <c r="I610" s="204">
        <f>'Ведом23-25'!J726</f>
        <v>900</v>
      </c>
      <c r="J610" s="204">
        <f>'Ведом23-25'!K726</f>
        <v>900</v>
      </c>
      <c r="M610" s="124"/>
      <c r="N610" s="126"/>
    </row>
    <row r="611" spans="1:14" ht="31.5" x14ac:dyDescent="0.25">
      <c r="A611" s="386" t="s">
        <v>915</v>
      </c>
      <c r="B611" s="389" t="s">
        <v>148</v>
      </c>
      <c r="C611" s="389" t="s">
        <v>122</v>
      </c>
      <c r="D611" s="389" t="s">
        <v>650</v>
      </c>
      <c r="E611" s="389"/>
      <c r="F611" s="204">
        <f t="shared" ref="F611:H612" si="360">F612</f>
        <v>0</v>
      </c>
      <c r="G611" s="204">
        <f t="shared" si="360"/>
        <v>0</v>
      </c>
      <c r="H611" s="204">
        <f t="shared" si="360"/>
        <v>0</v>
      </c>
      <c r="I611" s="204">
        <f t="shared" ref="I611:J612" si="361">I612</f>
        <v>0</v>
      </c>
      <c r="J611" s="204">
        <f t="shared" si="361"/>
        <v>0</v>
      </c>
    </row>
    <row r="612" spans="1:14" ht="31.5" x14ac:dyDescent="0.25">
      <c r="A612" s="386" t="s">
        <v>152</v>
      </c>
      <c r="B612" s="389" t="s">
        <v>148</v>
      </c>
      <c r="C612" s="389" t="s">
        <v>122</v>
      </c>
      <c r="D612" s="389" t="s">
        <v>650</v>
      </c>
      <c r="E612" s="389" t="s">
        <v>153</v>
      </c>
      <c r="F612" s="204">
        <f t="shared" si="360"/>
        <v>0</v>
      </c>
      <c r="G612" s="204">
        <f t="shared" si="360"/>
        <v>0</v>
      </c>
      <c r="H612" s="204">
        <f t="shared" si="360"/>
        <v>0</v>
      </c>
      <c r="I612" s="204">
        <f t="shared" si="361"/>
        <v>0</v>
      </c>
      <c r="J612" s="204">
        <f t="shared" si="361"/>
        <v>0</v>
      </c>
    </row>
    <row r="613" spans="1:14" s="112" customFormat="1" ht="15.75" x14ac:dyDescent="0.25">
      <c r="A613" s="386" t="s">
        <v>154</v>
      </c>
      <c r="B613" s="389" t="s">
        <v>148</v>
      </c>
      <c r="C613" s="389" t="s">
        <v>122</v>
      </c>
      <c r="D613" s="389" t="s">
        <v>650</v>
      </c>
      <c r="E613" s="389" t="s">
        <v>155</v>
      </c>
      <c r="F613" s="204">
        <f>'Ведом23-25'!G729</f>
        <v>0</v>
      </c>
      <c r="G613" s="204">
        <f>'Ведом23-25'!H729</f>
        <v>0</v>
      </c>
      <c r="H613" s="204">
        <f>'Ведом23-25'!I729</f>
        <v>0</v>
      </c>
      <c r="I613" s="204">
        <f>'Ведом23-25'!J729</f>
        <v>0</v>
      </c>
      <c r="J613" s="204">
        <f>'Ведом23-25'!K729</f>
        <v>0</v>
      </c>
      <c r="K613" s="242"/>
      <c r="L613" s="242"/>
      <c r="M613" s="242"/>
    </row>
    <row r="614" spans="1:14" ht="31.5" x14ac:dyDescent="0.25">
      <c r="A614" s="386" t="s">
        <v>157</v>
      </c>
      <c r="B614" s="389" t="s">
        <v>148</v>
      </c>
      <c r="C614" s="389" t="s">
        <v>122</v>
      </c>
      <c r="D614" s="389" t="s">
        <v>613</v>
      </c>
      <c r="E614" s="389"/>
      <c r="F614" s="204">
        <f t="shared" ref="F614:H615" si="362">F615</f>
        <v>208.6</v>
      </c>
      <c r="G614" s="204">
        <f t="shared" si="362"/>
        <v>191.6</v>
      </c>
      <c r="H614" s="204">
        <f t="shared" si="362"/>
        <v>194.7</v>
      </c>
      <c r="I614" s="204">
        <f t="shared" ref="I614:J615" si="363">I615</f>
        <v>194.7</v>
      </c>
      <c r="J614" s="204">
        <f t="shared" si="363"/>
        <v>194.7</v>
      </c>
    </row>
    <row r="615" spans="1:14" ht="31.5" x14ac:dyDescent="0.25">
      <c r="A615" s="386" t="s">
        <v>152</v>
      </c>
      <c r="B615" s="389" t="s">
        <v>148</v>
      </c>
      <c r="C615" s="389" t="s">
        <v>122</v>
      </c>
      <c r="D615" s="389" t="s">
        <v>613</v>
      </c>
      <c r="E615" s="389" t="s">
        <v>153</v>
      </c>
      <c r="F615" s="204">
        <f t="shared" si="362"/>
        <v>208.6</v>
      </c>
      <c r="G615" s="204">
        <f t="shared" si="362"/>
        <v>191.6</v>
      </c>
      <c r="H615" s="204">
        <f t="shared" si="362"/>
        <v>194.7</v>
      </c>
      <c r="I615" s="204">
        <f t="shared" si="363"/>
        <v>194.7</v>
      </c>
      <c r="J615" s="204">
        <f t="shared" si="363"/>
        <v>194.7</v>
      </c>
    </row>
    <row r="616" spans="1:14" ht="15.75" x14ac:dyDescent="0.25">
      <c r="A616" s="386" t="s">
        <v>154</v>
      </c>
      <c r="B616" s="389" t="s">
        <v>148</v>
      </c>
      <c r="C616" s="389" t="s">
        <v>122</v>
      </c>
      <c r="D616" s="389" t="s">
        <v>613</v>
      </c>
      <c r="E616" s="389" t="s">
        <v>155</v>
      </c>
      <c r="F616" s="166">
        <f>'Ведом23-25'!G732</f>
        <v>208.6</v>
      </c>
      <c r="G616" s="166">
        <f>'Ведом23-25'!H732</f>
        <v>191.6</v>
      </c>
      <c r="H616" s="166">
        <f>'Ведом23-25'!I732</f>
        <v>194.7</v>
      </c>
      <c r="I616" s="166">
        <f>'Ведом23-25'!J732</f>
        <v>194.7</v>
      </c>
      <c r="J616" s="166">
        <f>'Ведом23-25'!K732</f>
        <v>194.7</v>
      </c>
    </row>
    <row r="617" spans="1:14" ht="31.5" x14ac:dyDescent="0.25">
      <c r="A617" s="120" t="s">
        <v>395</v>
      </c>
      <c r="B617" s="208" t="s">
        <v>148</v>
      </c>
      <c r="C617" s="208" t="s">
        <v>122</v>
      </c>
      <c r="D617" s="208" t="s">
        <v>605</v>
      </c>
      <c r="E617" s="208"/>
      <c r="F617" s="203">
        <f>F618+F621</f>
        <v>2967</v>
      </c>
      <c r="G617" s="203">
        <f>G618+G621</f>
        <v>2846.7</v>
      </c>
      <c r="H617" s="203">
        <f>H618+H621</f>
        <v>3397</v>
      </c>
      <c r="I617" s="203">
        <f t="shared" ref="I617:J617" si="364">I618+I621</f>
        <v>3397</v>
      </c>
      <c r="J617" s="203">
        <f t="shared" si="364"/>
        <v>3397</v>
      </c>
    </row>
    <row r="618" spans="1:14" s="112" customFormat="1" ht="31.5" x14ac:dyDescent="0.25">
      <c r="A618" s="386" t="s">
        <v>289</v>
      </c>
      <c r="B618" s="389" t="s">
        <v>148</v>
      </c>
      <c r="C618" s="389" t="s">
        <v>122</v>
      </c>
      <c r="D618" s="389" t="s">
        <v>614</v>
      </c>
      <c r="E618" s="389"/>
      <c r="F618" s="204">
        <f t="shared" ref="F618:H619" si="365">F619</f>
        <v>0</v>
      </c>
      <c r="G618" s="204">
        <f t="shared" si="365"/>
        <v>0</v>
      </c>
      <c r="H618" s="204">
        <f t="shared" si="365"/>
        <v>0</v>
      </c>
      <c r="I618" s="204">
        <f t="shared" ref="I618:J619" si="366">I619</f>
        <v>0</v>
      </c>
      <c r="J618" s="204">
        <f t="shared" si="366"/>
        <v>0</v>
      </c>
      <c r="K618" s="242"/>
      <c r="L618" s="242"/>
      <c r="M618" s="242"/>
    </row>
    <row r="619" spans="1:14" s="112" customFormat="1" ht="31.5" x14ac:dyDescent="0.25">
      <c r="A619" s="386" t="s">
        <v>152</v>
      </c>
      <c r="B619" s="389" t="s">
        <v>148</v>
      </c>
      <c r="C619" s="389" t="s">
        <v>122</v>
      </c>
      <c r="D619" s="389" t="s">
        <v>614</v>
      </c>
      <c r="E619" s="389" t="s">
        <v>153</v>
      </c>
      <c r="F619" s="204">
        <f t="shared" si="365"/>
        <v>0</v>
      </c>
      <c r="G619" s="204">
        <f t="shared" si="365"/>
        <v>0</v>
      </c>
      <c r="H619" s="204">
        <f t="shared" si="365"/>
        <v>0</v>
      </c>
      <c r="I619" s="204">
        <f t="shared" si="366"/>
        <v>0</v>
      </c>
      <c r="J619" s="204">
        <f t="shared" si="366"/>
        <v>0</v>
      </c>
      <c r="K619" s="242"/>
      <c r="L619" s="242"/>
      <c r="M619" s="242"/>
    </row>
    <row r="620" spans="1:14" s="112" customFormat="1" ht="15.75" x14ac:dyDescent="0.25">
      <c r="A620" s="386" t="s">
        <v>154</v>
      </c>
      <c r="B620" s="389" t="s">
        <v>148</v>
      </c>
      <c r="C620" s="389" t="s">
        <v>122</v>
      </c>
      <c r="D620" s="389" t="s">
        <v>614</v>
      </c>
      <c r="E620" s="389" t="s">
        <v>155</v>
      </c>
      <c r="F620" s="204">
        <f>'Ведом23-25'!G736</f>
        <v>0</v>
      </c>
      <c r="G620" s="204">
        <f>'Ведом23-25'!H736</f>
        <v>0</v>
      </c>
      <c r="H620" s="204">
        <f>'Ведом23-25'!I736</f>
        <v>0</v>
      </c>
      <c r="I620" s="204">
        <f>'Ведом23-25'!J736</f>
        <v>0</v>
      </c>
      <c r="J620" s="204">
        <f>'Ведом23-25'!K736</f>
        <v>0</v>
      </c>
      <c r="K620" s="242"/>
      <c r="L620" s="242"/>
      <c r="M620" s="242"/>
    </row>
    <row r="621" spans="1:14" ht="31.5" x14ac:dyDescent="0.25">
      <c r="A621" s="36" t="s">
        <v>271</v>
      </c>
      <c r="B621" s="389" t="s">
        <v>148</v>
      </c>
      <c r="C621" s="389" t="s">
        <v>122</v>
      </c>
      <c r="D621" s="389" t="s">
        <v>606</v>
      </c>
      <c r="E621" s="389"/>
      <c r="F621" s="204">
        <f t="shared" ref="F621:H622" si="367">F622</f>
        <v>2967</v>
      </c>
      <c r="G621" s="204">
        <f t="shared" si="367"/>
        <v>2846.7</v>
      </c>
      <c r="H621" s="204">
        <f t="shared" si="367"/>
        <v>3397</v>
      </c>
      <c r="I621" s="204">
        <f t="shared" ref="I621:J622" si="368">I622</f>
        <v>3397</v>
      </c>
      <c r="J621" s="204">
        <f t="shared" si="368"/>
        <v>3397</v>
      </c>
    </row>
    <row r="622" spans="1:14" ht="31.5" x14ac:dyDescent="0.25">
      <c r="A622" s="20" t="s">
        <v>152</v>
      </c>
      <c r="B622" s="389" t="s">
        <v>148</v>
      </c>
      <c r="C622" s="389" t="s">
        <v>122</v>
      </c>
      <c r="D622" s="389" t="s">
        <v>606</v>
      </c>
      <c r="E622" s="389" t="s">
        <v>153</v>
      </c>
      <c r="F622" s="204">
        <f t="shared" si="367"/>
        <v>2967</v>
      </c>
      <c r="G622" s="204">
        <f t="shared" si="367"/>
        <v>2846.7</v>
      </c>
      <c r="H622" s="204">
        <f t="shared" si="367"/>
        <v>3397</v>
      </c>
      <c r="I622" s="204">
        <f t="shared" si="368"/>
        <v>3397</v>
      </c>
      <c r="J622" s="204">
        <f t="shared" si="368"/>
        <v>3397</v>
      </c>
    </row>
    <row r="623" spans="1:14" ht="15.75" x14ac:dyDescent="0.25">
      <c r="A623" s="97" t="s">
        <v>154</v>
      </c>
      <c r="B623" s="389" t="s">
        <v>148</v>
      </c>
      <c r="C623" s="389" t="s">
        <v>122</v>
      </c>
      <c r="D623" s="389" t="s">
        <v>606</v>
      </c>
      <c r="E623" s="389" t="s">
        <v>155</v>
      </c>
      <c r="F623" s="204">
        <f>'Ведом23-25'!G739</f>
        <v>2967</v>
      </c>
      <c r="G623" s="204">
        <f>'Ведом23-25'!H739</f>
        <v>2846.7</v>
      </c>
      <c r="H623" s="204">
        <f>'Ведом23-25'!I739</f>
        <v>3397</v>
      </c>
      <c r="I623" s="204">
        <f>'Ведом23-25'!J739</f>
        <v>3397</v>
      </c>
      <c r="J623" s="204">
        <f>'Ведом23-25'!K739</f>
        <v>3397</v>
      </c>
    </row>
    <row r="624" spans="1:14" ht="31.5" x14ac:dyDescent="0.25">
      <c r="A624" s="207" t="s">
        <v>776</v>
      </c>
      <c r="B624" s="208" t="s">
        <v>148</v>
      </c>
      <c r="C624" s="208" t="s">
        <v>122</v>
      </c>
      <c r="D624" s="208" t="s">
        <v>608</v>
      </c>
      <c r="E624" s="208"/>
      <c r="F624" s="203">
        <f t="shared" ref="F624:H626" si="369">F625</f>
        <v>4650.8</v>
      </c>
      <c r="G624" s="203">
        <f t="shared" si="369"/>
        <v>4457.2</v>
      </c>
      <c r="H624" s="203">
        <f t="shared" si="369"/>
        <v>5960.4</v>
      </c>
      <c r="I624" s="203">
        <f t="shared" ref="I624:J626" si="370">I625</f>
        <v>5982.9</v>
      </c>
      <c r="J624" s="203">
        <f t="shared" si="370"/>
        <v>6061.36</v>
      </c>
    </row>
    <row r="625" spans="1:13" ht="31.5" x14ac:dyDescent="0.25">
      <c r="A625" s="386" t="s">
        <v>777</v>
      </c>
      <c r="B625" s="389" t="s">
        <v>148</v>
      </c>
      <c r="C625" s="389" t="s">
        <v>122</v>
      </c>
      <c r="D625" s="389" t="s">
        <v>778</v>
      </c>
      <c r="E625" s="389"/>
      <c r="F625" s="204">
        <f t="shared" si="369"/>
        <v>4650.8</v>
      </c>
      <c r="G625" s="204">
        <f t="shared" si="369"/>
        <v>4457.2</v>
      </c>
      <c r="H625" s="204">
        <f t="shared" si="369"/>
        <v>5960.4</v>
      </c>
      <c r="I625" s="204">
        <f t="shared" si="370"/>
        <v>5982.9</v>
      </c>
      <c r="J625" s="204">
        <f t="shared" si="370"/>
        <v>6061.36</v>
      </c>
    </row>
    <row r="626" spans="1:13" ht="31.5" x14ac:dyDescent="0.25">
      <c r="A626" s="386" t="s">
        <v>152</v>
      </c>
      <c r="B626" s="389" t="s">
        <v>148</v>
      </c>
      <c r="C626" s="389" t="s">
        <v>122</v>
      </c>
      <c r="D626" s="389" t="s">
        <v>778</v>
      </c>
      <c r="E626" s="389" t="s">
        <v>153</v>
      </c>
      <c r="F626" s="204">
        <f t="shared" si="369"/>
        <v>4650.8</v>
      </c>
      <c r="G626" s="204">
        <f t="shared" si="369"/>
        <v>4457.2</v>
      </c>
      <c r="H626" s="204">
        <f t="shared" si="369"/>
        <v>5960.4</v>
      </c>
      <c r="I626" s="204">
        <f t="shared" si="370"/>
        <v>5982.9</v>
      </c>
      <c r="J626" s="204">
        <f t="shared" si="370"/>
        <v>6061.36</v>
      </c>
    </row>
    <row r="627" spans="1:13" ht="15.75" x14ac:dyDescent="0.25">
      <c r="A627" s="386" t="s">
        <v>154</v>
      </c>
      <c r="B627" s="389" t="s">
        <v>148</v>
      </c>
      <c r="C627" s="389" t="s">
        <v>122</v>
      </c>
      <c r="D627" s="389" t="s">
        <v>778</v>
      </c>
      <c r="E627" s="389" t="s">
        <v>155</v>
      </c>
      <c r="F627" s="204">
        <f>'Ведом23-25'!G743</f>
        <v>4650.8</v>
      </c>
      <c r="G627" s="204">
        <f>'Ведом23-25'!H743</f>
        <v>4457.2</v>
      </c>
      <c r="H627" s="204">
        <f>'Ведом23-25'!I743</f>
        <v>5960.4</v>
      </c>
      <c r="I627" s="204">
        <f>'Ведом23-25'!J743</f>
        <v>5982.9</v>
      </c>
      <c r="J627" s="204">
        <f>'Ведом23-25'!K743</f>
        <v>6061.36</v>
      </c>
    </row>
    <row r="628" spans="1:13" ht="31.5" x14ac:dyDescent="0.25">
      <c r="A628" s="153" t="s">
        <v>669</v>
      </c>
      <c r="B628" s="208" t="s">
        <v>148</v>
      </c>
      <c r="C628" s="208" t="s">
        <v>122</v>
      </c>
      <c r="D628" s="208" t="s">
        <v>668</v>
      </c>
      <c r="E628" s="208"/>
      <c r="F628" s="203">
        <f t="shared" ref="F628:H630" si="371">F629</f>
        <v>5584.6</v>
      </c>
      <c r="G628" s="203">
        <f t="shared" si="371"/>
        <v>5584.6</v>
      </c>
      <c r="H628" s="203">
        <f t="shared" si="371"/>
        <v>5302.7956999999997</v>
      </c>
      <c r="I628" s="203">
        <f t="shared" ref="I628:J630" si="372">I629</f>
        <v>5463.0107500000004</v>
      </c>
      <c r="J628" s="203">
        <f t="shared" si="372"/>
        <v>5463.0067499999996</v>
      </c>
    </row>
    <row r="629" spans="1:13" ht="63" x14ac:dyDescent="0.25">
      <c r="A629" s="152" t="s">
        <v>664</v>
      </c>
      <c r="B629" s="389" t="s">
        <v>148</v>
      </c>
      <c r="C629" s="389" t="s">
        <v>122</v>
      </c>
      <c r="D629" s="389" t="s">
        <v>685</v>
      </c>
      <c r="E629" s="389"/>
      <c r="F629" s="204">
        <f t="shared" si="371"/>
        <v>5584.6</v>
      </c>
      <c r="G629" s="204">
        <f t="shared" si="371"/>
        <v>5584.6</v>
      </c>
      <c r="H629" s="204">
        <f t="shared" si="371"/>
        <v>5302.7956999999997</v>
      </c>
      <c r="I629" s="204">
        <f t="shared" si="372"/>
        <v>5463.0107500000004</v>
      </c>
      <c r="J629" s="204">
        <f t="shared" si="372"/>
        <v>5463.0067499999996</v>
      </c>
    </row>
    <row r="630" spans="1:13" ht="31.5" x14ac:dyDescent="0.25">
      <c r="A630" s="21" t="s">
        <v>152</v>
      </c>
      <c r="B630" s="389" t="s">
        <v>148</v>
      </c>
      <c r="C630" s="389" t="s">
        <v>122</v>
      </c>
      <c r="D630" s="389" t="s">
        <v>685</v>
      </c>
      <c r="E630" s="389" t="s">
        <v>153</v>
      </c>
      <c r="F630" s="204">
        <f t="shared" si="371"/>
        <v>5584.6</v>
      </c>
      <c r="G630" s="204">
        <f t="shared" si="371"/>
        <v>5584.6</v>
      </c>
      <c r="H630" s="204">
        <f t="shared" si="371"/>
        <v>5302.7956999999997</v>
      </c>
      <c r="I630" s="204">
        <f t="shared" si="372"/>
        <v>5463.0107500000004</v>
      </c>
      <c r="J630" s="204">
        <f t="shared" si="372"/>
        <v>5463.0067499999996</v>
      </c>
    </row>
    <row r="631" spans="1:13" ht="15.75" x14ac:dyDescent="0.25">
      <c r="A631" s="21" t="s">
        <v>154</v>
      </c>
      <c r="B631" s="389" t="s">
        <v>148</v>
      </c>
      <c r="C631" s="389" t="s">
        <v>122</v>
      </c>
      <c r="D631" s="389" t="s">
        <v>685</v>
      </c>
      <c r="E631" s="389" t="s">
        <v>155</v>
      </c>
      <c r="F631" s="204">
        <f>'Ведом23-25'!G747</f>
        <v>5584.6</v>
      </c>
      <c r="G631" s="204">
        <f>'Ведом23-25'!H747</f>
        <v>5584.6</v>
      </c>
      <c r="H631" s="204">
        <f>'Ведом23-25'!I747</f>
        <v>5302.7956999999997</v>
      </c>
      <c r="I631" s="204">
        <f>'Ведом23-25'!J747</f>
        <v>5463.0107500000004</v>
      </c>
      <c r="J631" s="204">
        <f>'Ведом23-25'!K747</f>
        <v>5463.0067499999996</v>
      </c>
    </row>
    <row r="632" spans="1:13" ht="31.5" x14ac:dyDescent="0.25">
      <c r="A632" s="153" t="s">
        <v>679</v>
      </c>
      <c r="B632" s="208" t="s">
        <v>148</v>
      </c>
      <c r="C632" s="208" t="s">
        <v>122</v>
      </c>
      <c r="D632" s="208" t="s">
        <v>673</v>
      </c>
      <c r="E632" s="208"/>
      <c r="F632" s="203">
        <f t="shared" ref="F632:H634" si="373">F633</f>
        <v>0</v>
      </c>
      <c r="G632" s="203">
        <f t="shared" si="373"/>
        <v>0</v>
      </c>
      <c r="H632" s="203">
        <f t="shared" si="373"/>
        <v>0</v>
      </c>
      <c r="I632" s="203">
        <f t="shared" ref="I632:J634" si="374">I633</f>
        <v>0</v>
      </c>
      <c r="J632" s="203">
        <f t="shared" si="374"/>
        <v>0</v>
      </c>
    </row>
    <row r="633" spans="1:13" ht="31.5" x14ac:dyDescent="0.25">
      <c r="A633" s="152" t="s">
        <v>674</v>
      </c>
      <c r="B633" s="389" t="s">
        <v>148</v>
      </c>
      <c r="C633" s="389" t="s">
        <v>122</v>
      </c>
      <c r="D633" s="389" t="s">
        <v>676</v>
      </c>
      <c r="E633" s="389"/>
      <c r="F633" s="204">
        <f t="shared" si="373"/>
        <v>0</v>
      </c>
      <c r="G633" s="204">
        <f t="shared" si="373"/>
        <v>0</v>
      </c>
      <c r="H633" s="204">
        <f t="shared" si="373"/>
        <v>0</v>
      </c>
      <c r="I633" s="204">
        <f t="shared" si="374"/>
        <v>0</v>
      </c>
      <c r="J633" s="204">
        <f t="shared" si="374"/>
        <v>0</v>
      </c>
    </row>
    <row r="634" spans="1:13" ht="31.5" x14ac:dyDescent="0.25">
      <c r="A634" s="21" t="s">
        <v>152</v>
      </c>
      <c r="B634" s="389" t="s">
        <v>148</v>
      </c>
      <c r="C634" s="389" t="s">
        <v>122</v>
      </c>
      <c r="D634" s="389" t="s">
        <v>676</v>
      </c>
      <c r="E634" s="389" t="s">
        <v>153</v>
      </c>
      <c r="F634" s="204">
        <f t="shared" si="373"/>
        <v>0</v>
      </c>
      <c r="G634" s="204">
        <f t="shared" si="373"/>
        <v>0</v>
      </c>
      <c r="H634" s="204">
        <f t="shared" si="373"/>
        <v>0</v>
      </c>
      <c r="I634" s="204">
        <f t="shared" si="374"/>
        <v>0</v>
      </c>
      <c r="J634" s="204">
        <f t="shared" si="374"/>
        <v>0</v>
      </c>
    </row>
    <row r="635" spans="1:13" ht="15.75" x14ac:dyDescent="0.25">
      <c r="A635" s="21" t="s">
        <v>154</v>
      </c>
      <c r="B635" s="389" t="s">
        <v>148</v>
      </c>
      <c r="C635" s="389" t="s">
        <v>122</v>
      </c>
      <c r="D635" s="389" t="s">
        <v>676</v>
      </c>
      <c r="E635" s="389" t="s">
        <v>155</v>
      </c>
      <c r="F635" s="204">
        <f>'Ведом23-25'!G751</f>
        <v>0</v>
      </c>
      <c r="G635" s="204">
        <f>'Ведом23-25'!H751</f>
        <v>0</v>
      </c>
      <c r="H635" s="204">
        <f>'Ведом23-25'!I751</f>
        <v>0</v>
      </c>
      <c r="I635" s="204">
        <f>'Ведом23-25'!J751</f>
        <v>0</v>
      </c>
      <c r="J635" s="204">
        <f>'Ведом23-25'!K751</f>
        <v>0</v>
      </c>
    </row>
    <row r="636" spans="1:13" ht="47.25" x14ac:dyDescent="0.25">
      <c r="A636" s="153" t="s">
        <v>726</v>
      </c>
      <c r="B636" s="208" t="s">
        <v>148</v>
      </c>
      <c r="C636" s="208" t="s">
        <v>122</v>
      </c>
      <c r="D636" s="208" t="s">
        <v>727</v>
      </c>
      <c r="E636" s="208"/>
      <c r="F636" s="203">
        <f t="shared" ref="F636:H638" si="375">F637</f>
        <v>0</v>
      </c>
      <c r="G636" s="203">
        <f t="shared" si="375"/>
        <v>0</v>
      </c>
      <c r="H636" s="203">
        <f t="shared" si="375"/>
        <v>0</v>
      </c>
      <c r="I636" s="203">
        <f t="shared" ref="I636:J638" si="376">I637</f>
        <v>0</v>
      </c>
      <c r="J636" s="203">
        <f t="shared" si="376"/>
        <v>0</v>
      </c>
    </row>
    <row r="637" spans="1:13" ht="47.25" x14ac:dyDescent="0.25">
      <c r="A637" s="152" t="s">
        <v>196</v>
      </c>
      <c r="B637" s="389" t="s">
        <v>148</v>
      </c>
      <c r="C637" s="389" t="s">
        <v>122</v>
      </c>
      <c r="D637" s="389" t="s">
        <v>728</v>
      </c>
      <c r="E637" s="389"/>
      <c r="F637" s="204">
        <f t="shared" si="375"/>
        <v>0</v>
      </c>
      <c r="G637" s="204">
        <f t="shared" si="375"/>
        <v>0</v>
      </c>
      <c r="H637" s="204">
        <f t="shared" si="375"/>
        <v>0</v>
      </c>
      <c r="I637" s="204">
        <f t="shared" si="376"/>
        <v>0</v>
      </c>
      <c r="J637" s="204">
        <f t="shared" si="376"/>
        <v>0</v>
      </c>
    </row>
    <row r="638" spans="1:13" s="241" customFormat="1" ht="31.5" x14ac:dyDescent="0.25">
      <c r="A638" s="21" t="s">
        <v>152</v>
      </c>
      <c r="B638" s="389" t="s">
        <v>148</v>
      </c>
      <c r="C638" s="389" t="s">
        <v>122</v>
      </c>
      <c r="D638" s="389" t="s">
        <v>728</v>
      </c>
      <c r="E638" s="389" t="s">
        <v>153</v>
      </c>
      <c r="F638" s="204">
        <f t="shared" si="375"/>
        <v>0</v>
      </c>
      <c r="G638" s="204">
        <f t="shared" si="375"/>
        <v>0</v>
      </c>
      <c r="H638" s="204">
        <f t="shared" si="375"/>
        <v>0</v>
      </c>
      <c r="I638" s="204">
        <f t="shared" si="376"/>
        <v>0</v>
      </c>
      <c r="J638" s="204">
        <f t="shared" si="376"/>
        <v>0</v>
      </c>
      <c r="K638" s="242"/>
      <c r="L638" s="242"/>
      <c r="M638" s="242"/>
    </row>
    <row r="639" spans="1:13" s="241" customFormat="1" ht="15.75" x14ac:dyDescent="0.25">
      <c r="A639" s="21" t="s">
        <v>154</v>
      </c>
      <c r="B639" s="389" t="s">
        <v>148</v>
      </c>
      <c r="C639" s="389" t="s">
        <v>122</v>
      </c>
      <c r="D639" s="389" t="s">
        <v>728</v>
      </c>
      <c r="E639" s="389" t="s">
        <v>155</v>
      </c>
      <c r="F639" s="204">
        <f>'Ведом23-25'!G755</f>
        <v>0</v>
      </c>
      <c r="G639" s="204">
        <f>'Ведом23-25'!H755</f>
        <v>0</v>
      </c>
      <c r="H639" s="204">
        <f>'Ведом23-25'!I755</f>
        <v>0</v>
      </c>
      <c r="I639" s="204">
        <f>'Ведом23-25'!J755</f>
        <v>0</v>
      </c>
      <c r="J639" s="204">
        <f>'Ведом23-25'!K755</f>
        <v>0</v>
      </c>
      <c r="K639" s="242"/>
      <c r="L639" s="242"/>
      <c r="M639" s="242"/>
    </row>
    <row r="640" spans="1:13" s="241" customFormat="1" ht="31.5" x14ac:dyDescent="0.25">
      <c r="A640" s="153" t="s">
        <v>734</v>
      </c>
      <c r="B640" s="208" t="s">
        <v>148</v>
      </c>
      <c r="C640" s="208" t="s">
        <v>122</v>
      </c>
      <c r="D640" s="208" t="s">
        <v>736</v>
      </c>
      <c r="E640" s="208"/>
      <c r="F640" s="203">
        <f t="shared" ref="F640:H642" si="377">F641</f>
        <v>0</v>
      </c>
      <c r="G640" s="203">
        <f t="shared" si="377"/>
        <v>0</v>
      </c>
      <c r="H640" s="203">
        <f t="shared" si="377"/>
        <v>0</v>
      </c>
      <c r="I640" s="203">
        <f t="shared" ref="I640:J642" si="378">I641</f>
        <v>0</v>
      </c>
      <c r="J640" s="203">
        <f t="shared" si="378"/>
        <v>0</v>
      </c>
      <c r="K640" s="242"/>
      <c r="L640" s="242"/>
      <c r="M640" s="242"/>
    </row>
    <row r="641" spans="1:13" ht="31.5" x14ac:dyDescent="0.25">
      <c r="A641" s="152" t="s">
        <v>735</v>
      </c>
      <c r="B641" s="389" t="s">
        <v>148</v>
      </c>
      <c r="C641" s="389" t="s">
        <v>122</v>
      </c>
      <c r="D641" s="389" t="s">
        <v>737</v>
      </c>
      <c r="E641" s="389"/>
      <c r="F641" s="204">
        <f t="shared" si="377"/>
        <v>0</v>
      </c>
      <c r="G641" s="204">
        <f t="shared" si="377"/>
        <v>0</v>
      </c>
      <c r="H641" s="204">
        <f t="shared" si="377"/>
        <v>0</v>
      </c>
      <c r="I641" s="204">
        <f t="shared" si="378"/>
        <v>0</v>
      </c>
      <c r="J641" s="204">
        <f t="shared" si="378"/>
        <v>0</v>
      </c>
    </row>
    <row r="642" spans="1:13" ht="31.5" x14ac:dyDescent="0.25">
      <c r="A642" s="21" t="s">
        <v>152</v>
      </c>
      <c r="B642" s="389" t="s">
        <v>148</v>
      </c>
      <c r="C642" s="389" t="s">
        <v>122</v>
      </c>
      <c r="D642" s="389" t="s">
        <v>737</v>
      </c>
      <c r="E642" s="389" t="s">
        <v>153</v>
      </c>
      <c r="F642" s="204">
        <f t="shared" si="377"/>
        <v>0</v>
      </c>
      <c r="G642" s="204">
        <f t="shared" si="377"/>
        <v>0</v>
      </c>
      <c r="H642" s="204">
        <f t="shared" si="377"/>
        <v>0</v>
      </c>
      <c r="I642" s="204">
        <f t="shared" si="378"/>
        <v>0</v>
      </c>
      <c r="J642" s="204">
        <f t="shared" si="378"/>
        <v>0</v>
      </c>
    </row>
    <row r="643" spans="1:13" ht="15.75" x14ac:dyDescent="0.25">
      <c r="A643" s="21" t="s">
        <v>154</v>
      </c>
      <c r="B643" s="389" t="s">
        <v>148</v>
      </c>
      <c r="C643" s="389" t="s">
        <v>122</v>
      </c>
      <c r="D643" s="389" t="s">
        <v>737</v>
      </c>
      <c r="E643" s="389" t="s">
        <v>155</v>
      </c>
      <c r="F643" s="204">
        <f>'Ведом23-25'!G759</f>
        <v>0</v>
      </c>
      <c r="G643" s="204">
        <f>'Ведом23-25'!H759</f>
        <v>0</v>
      </c>
      <c r="H643" s="204">
        <f>'Ведом23-25'!I759</f>
        <v>0</v>
      </c>
      <c r="I643" s="204">
        <f>'Ведом23-25'!J759</f>
        <v>0</v>
      </c>
      <c r="J643" s="204">
        <f>'Ведом23-25'!K759</f>
        <v>0</v>
      </c>
    </row>
    <row r="644" spans="1:13" ht="47.25" x14ac:dyDescent="0.25">
      <c r="A644" s="118" t="s">
        <v>567</v>
      </c>
      <c r="B644" s="208" t="s">
        <v>148</v>
      </c>
      <c r="C644" s="208" t="s">
        <v>122</v>
      </c>
      <c r="D644" s="208" t="s">
        <v>651</v>
      </c>
      <c r="E644" s="208"/>
      <c r="F644" s="203">
        <f t="shared" ref="F644:H646" si="379">F645</f>
        <v>0</v>
      </c>
      <c r="G644" s="203">
        <f t="shared" si="379"/>
        <v>0</v>
      </c>
      <c r="H644" s="203">
        <f t="shared" si="379"/>
        <v>0</v>
      </c>
      <c r="I644" s="203">
        <f t="shared" ref="I644:J646" si="380">I645</f>
        <v>0</v>
      </c>
      <c r="J644" s="203">
        <f t="shared" si="380"/>
        <v>0</v>
      </c>
    </row>
    <row r="645" spans="1:13" ht="78.75" x14ac:dyDescent="0.25">
      <c r="A645" s="97" t="s">
        <v>702</v>
      </c>
      <c r="B645" s="389" t="s">
        <v>148</v>
      </c>
      <c r="C645" s="389" t="s">
        <v>122</v>
      </c>
      <c r="D645" s="389" t="s">
        <v>652</v>
      </c>
      <c r="E645" s="389"/>
      <c r="F645" s="204">
        <f t="shared" si="379"/>
        <v>0</v>
      </c>
      <c r="G645" s="204">
        <f t="shared" si="379"/>
        <v>0</v>
      </c>
      <c r="H645" s="204">
        <f t="shared" si="379"/>
        <v>0</v>
      </c>
      <c r="I645" s="204">
        <f t="shared" si="380"/>
        <v>0</v>
      </c>
      <c r="J645" s="204">
        <f t="shared" si="380"/>
        <v>0</v>
      </c>
    </row>
    <row r="646" spans="1:13" ht="31.5" x14ac:dyDescent="0.25">
      <c r="A646" s="21" t="s">
        <v>152</v>
      </c>
      <c r="B646" s="389" t="s">
        <v>148</v>
      </c>
      <c r="C646" s="389" t="s">
        <v>122</v>
      </c>
      <c r="D646" s="389" t="s">
        <v>652</v>
      </c>
      <c r="E646" s="389" t="s">
        <v>153</v>
      </c>
      <c r="F646" s="204">
        <f t="shared" si="379"/>
        <v>0</v>
      </c>
      <c r="G646" s="204">
        <f t="shared" si="379"/>
        <v>0</v>
      </c>
      <c r="H646" s="204">
        <f t="shared" si="379"/>
        <v>0</v>
      </c>
      <c r="I646" s="204">
        <f t="shared" si="380"/>
        <v>0</v>
      </c>
      <c r="J646" s="204">
        <f t="shared" si="380"/>
        <v>0</v>
      </c>
    </row>
    <row r="647" spans="1:13" ht="15.75" x14ac:dyDescent="0.25">
      <c r="A647" s="21" t="s">
        <v>154</v>
      </c>
      <c r="B647" s="389" t="s">
        <v>148</v>
      </c>
      <c r="C647" s="389" t="s">
        <v>122</v>
      </c>
      <c r="D647" s="389" t="s">
        <v>652</v>
      </c>
      <c r="E647" s="389" t="s">
        <v>155</v>
      </c>
      <c r="F647" s="204">
        <f>'Ведом23-25'!G763</f>
        <v>0</v>
      </c>
      <c r="G647" s="204">
        <f>'Ведом23-25'!H763</f>
        <v>0</v>
      </c>
      <c r="H647" s="204">
        <f>'Ведом23-25'!I763</f>
        <v>0</v>
      </c>
      <c r="I647" s="204">
        <f>'Ведом23-25'!J763</f>
        <v>0</v>
      </c>
      <c r="J647" s="204">
        <f>'Ведом23-25'!K763</f>
        <v>0</v>
      </c>
    </row>
    <row r="648" spans="1:13" ht="31.5" x14ac:dyDescent="0.25">
      <c r="A648" s="23" t="s">
        <v>687</v>
      </c>
      <c r="B648" s="208" t="s">
        <v>148</v>
      </c>
      <c r="C648" s="208" t="s">
        <v>122</v>
      </c>
      <c r="D648" s="208" t="s">
        <v>688</v>
      </c>
      <c r="E648" s="389"/>
      <c r="F648" s="203">
        <f t="shared" ref="F648:H650" si="381">F649</f>
        <v>0</v>
      </c>
      <c r="G648" s="203">
        <f t="shared" si="381"/>
        <v>0</v>
      </c>
      <c r="H648" s="203">
        <f t="shared" si="381"/>
        <v>0</v>
      </c>
      <c r="I648" s="203">
        <f t="shared" ref="I648:J650" si="382">I649</f>
        <v>0</v>
      </c>
      <c r="J648" s="203">
        <f t="shared" si="382"/>
        <v>0</v>
      </c>
    </row>
    <row r="649" spans="1:13" ht="63" x14ac:dyDescent="0.25">
      <c r="A649" s="21" t="s">
        <v>703</v>
      </c>
      <c r="B649" s="389" t="s">
        <v>148</v>
      </c>
      <c r="C649" s="389" t="s">
        <v>122</v>
      </c>
      <c r="D649" s="389" t="s">
        <v>689</v>
      </c>
      <c r="E649" s="389"/>
      <c r="F649" s="204">
        <f t="shared" si="381"/>
        <v>0</v>
      </c>
      <c r="G649" s="204">
        <f t="shared" si="381"/>
        <v>0</v>
      </c>
      <c r="H649" s="204">
        <f t="shared" si="381"/>
        <v>0</v>
      </c>
      <c r="I649" s="204">
        <f t="shared" si="382"/>
        <v>0</v>
      </c>
      <c r="J649" s="204">
        <f t="shared" si="382"/>
        <v>0</v>
      </c>
    </row>
    <row r="650" spans="1:13" ht="31.5" x14ac:dyDescent="0.25">
      <c r="A650" s="21" t="s">
        <v>152</v>
      </c>
      <c r="B650" s="389" t="s">
        <v>148</v>
      </c>
      <c r="C650" s="389" t="s">
        <v>122</v>
      </c>
      <c r="D650" s="389" t="s">
        <v>689</v>
      </c>
      <c r="E650" s="389" t="s">
        <v>153</v>
      </c>
      <c r="F650" s="204">
        <f t="shared" si="381"/>
        <v>0</v>
      </c>
      <c r="G650" s="204">
        <f t="shared" si="381"/>
        <v>0</v>
      </c>
      <c r="H650" s="204">
        <f t="shared" si="381"/>
        <v>0</v>
      </c>
      <c r="I650" s="204">
        <f t="shared" si="382"/>
        <v>0</v>
      </c>
      <c r="J650" s="204">
        <f t="shared" si="382"/>
        <v>0</v>
      </c>
    </row>
    <row r="651" spans="1:13" s="112" customFormat="1" ht="15.75" x14ac:dyDescent="0.25">
      <c r="A651" s="21" t="s">
        <v>154</v>
      </c>
      <c r="B651" s="389" t="s">
        <v>148</v>
      </c>
      <c r="C651" s="389" t="s">
        <v>122</v>
      </c>
      <c r="D651" s="389" t="s">
        <v>689</v>
      </c>
      <c r="E651" s="389" t="s">
        <v>155</v>
      </c>
      <c r="F651" s="555">
        <f>'Ведом23-25'!G767</f>
        <v>0</v>
      </c>
      <c r="G651" s="555">
        <f>'Ведом23-25'!H767</f>
        <v>0</v>
      </c>
      <c r="H651" s="209">
        <f>'Ведом23-25'!I767</f>
        <v>0</v>
      </c>
      <c r="I651" s="209">
        <f>'Ведом23-25'!J767</f>
        <v>0</v>
      </c>
      <c r="J651" s="209">
        <f>'Ведом23-25'!K767</f>
        <v>0</v>
      </c>
      <c r="K651" s="242"/>
      <c r="L651" s="242"/>
      <c r="M651" s="242"/>
    </row>
    <row r="652" spans="1:13" s="112" customFormat="1" ht="31.5" x14ac:dyDescent="0.25">
      <c r="A652" s="23" t="s">
        <v>693</v>
      </c>
      <c r="B652" s="208" t="s">
        <v>148</v>
      </c>
      <c r="C652" s="208" t="s">
        <v>122</v>
      </c>
      <c r="D652" s="208" t="s">
        <v>691</v>
      </c>
      <c r="E652" s="208"/>
      <c r="F652" s="577">
        <f t="shared" ref="F652:H654" si="383">F653</f>
        <v>1804</v>
      </c>
      <c r="G652" s="577">
        <f t="shared" si="383"/>
        <v>1802.9</v>
      </c>
      <c r="H652" s="206">
        <f t="shared" si="383"/>
        <v>2709.8</v>
      </c>
      <c r="I652" s="206">
        <f t="shared" ref="I652:J654" si="384">I653</f>
        <v>0</v>
      </c>
      <c r="J652" s="206">
        <f t="shared" si="384"/>
        <v>0</v>
      </c>
      <c r="K652" s="242"/>
      <c r="L652" s="242"/>
      <c r="M652" s="242"/>
    </row>
    <row r="653" spans="1:13" s="112" customFormat="1" ht="47.25" x14ac:dyDescent="0.25">
      <c r="A653" s="21" t="s">
        <v>845</v>
      </c>
      <c r="B653" s="389" t="s">
        <v>148</v>
      </c>
      <c r="C653" s="389" t="s">
        <v>122</v>
      </c>
      <c r="D653" s="389" t="s">
        <v>692</v>
      </c>
      <c r="E653" s="389"/>
      <c r="F653" s="555">
        <f t="shared" si="383"/>
        <v>1804</v>
      </c>
      <c r="G653" s="555">
        <f t="shared" si="383"/>
        <v>1802.9</v>
      </c>
      <c r="H653" s="209">
        <f t="shared" si="383"/>
        <v>2709.8</v>
      </c>
      <c r="I653" s="209">
        <f t="shared" si="384"/>
        <v>0</v>
      </c>
      <c r="J653" s="209">
        <f t="shared" si="384"/>
        <v>0</v>
      </c>
      <c r="K653" s="242"/>
      <c r="L653" s="242"/>
      <c r="M653" s="242"/>
    </row>
    <row r="654" spans="1:13" s="112" customFormat="1" ht="31.5" x14ac:dyDescent="0.25">
      <c r="A654" s="21" t="s">
        <v>152</v>
      </c>
      <c r="B654" s="389" t="s">
        <v>148</v>
      </c>
      <c r="C654" s="389" t="s">
        <v>122</v>
      </c>
      <c r="D654" s="389" t="s">
        <v>692</v>
      </c>
      <c r="E654" s="389" t="s">
        <v>153</v>
      </c>
      <c r="F654" s="555">
        <f t="shared" si="383"/>
        <v>1804</v>
      </c>
      <c r="G654" s="555">
        <f t="shared" si="383"/>
        <v>1802.9</v>
      </c>
      <c r="H654" s="209">
        <f t="shared" si="383"/>
        <v>2709.8</v>
      </c>
      <c r="I654" s="209">
        <f t="shared" si="384"/>
        <v>0</v>
      </c>
      <c r="J654" s="209">
        <f t="shared" si="384"/>
        <v>0</v>
      </c>
      <c r="K654" s="242"/>
      <c r="L654" s="242"/>
      <c r="M654" s="242"/>
    </row>
    <row r="655" spans="1:13" s="195" customFormat="1" ht="15.75" x14ac:dyDescent="0.25">
      <c r="A655" s="21" t="s">
        <v>154</v>
      </c>
      <c r="B655" s="389" t="s">
        <v>148</v>
      </c>
      <c r="C655" s="389" t="s">
        <v>122</v>
      </c>
      <c r="D655" s="389" t="s">
        <v>692</v>
      </c>
      <c r="E655" s="389" t="s">
        <v>155</v>
      </c>
      <c r="F655" s="555">
        <f>'Ведом23-25'!G771</f>
        <v>1804</v>
      </c>
      <c r="G655" s="555">
        <f>'Ведом23-25'!H771</f>
        <v>1802.9</v>
      </c>
      <c r="H655" s="209">
        <f>'Ведом23-25'!I771</f>
        <v>2709.8</v>
      </c>
      <c r="I655" s="209">
        <f>'Ведом23-25'!J771</f>
        <v>0</v>
      </c>
      <c r="J655" s="209">
        <f>'Ведом23-25'!K771</f>
        <v>0</v>
      </c>
      <c r="K655" s="242"/>
      <c r="L655" s="242"/>
      <c r="M655" s="242"/>
    </row>
    <row r="656" spans="1:13" s="195" customFormat="1" ht="47.25" x14ac:dyDescent="0.25">
      <c r="A656" s="23" t="s">
        <v>955</v>
      </c>
      <c r="B656" s="208" t="s">
        <v>148</v>
      </c>
      <c r="C656" s="208" t="s">
        <v>122</v>
      </c>
      <c r="D656" s="208" t="s">
        <v>165</v>
      </c>
      <c r="E656" s="208"/>
      <c r="F656" s="577">
        <f t="shared" ref="F656:H659" si="385">F657</f>
        <v>60</v>
      </c>
      <c r="G656" s="577">
        <f t="shared" si="385"/>
        <v>60</v>
      </c>
      <c r="H656" s="206">
        <f t="shared" si="385"/>
        <v>40</v>
      </c>
      <c r="I656" s="206">
        <f t="shared" ref="I656:J659" si="386">I657</f>
        <v>40</v>
      </c>
      <c r="J656" s="206">
        <f t="shared" si="386"/>
        <v>40</v>
      </c>
      <c r="K656" s="242"/>
      <c r="L656" s="242"/>
      <c r="M656" s="242"/>
    </row>
    <row r="657" spans="1:13" s="195" customFormat="1" ht="63" x14ac:dyDescent="0.25">
      <c r="A657" s="23" t="s">
        <v>465</v>
      </c>
      <c r="B657" s="208" t="s">
        <v>148</v>
      </c>
      <c r="C657" s="208" t="s">
        <v>122</v>
      </c>
      <c r="D657" s="208" t="s">
        <v>386</v>
      </c>
      <c r="E657" s="208"/>
      <c r="F657" s="577">
        <f t="shared" si="385"/>
        <v>60</v>
      </c>
      <c r="G657" s="577">
        <f t="shared" si="385"/>
        <v>60</v>
      </c>
      <c r="H657" s="206">
        <f t="shared" si="385"/>
        <v>40</v>
      </c>
      <c r="I657" s="206">
        <f t="shared" si="386"/>
        <v>40</v>
      </c>
      <c r="J657" s="206">
        <f t="shared" si="386"/>
        <v>40</v>
      </c>
      <c r="K657" s="242"/>
      <c r="L657" s="242"/>
      <c r="M657" s="242"/>
    </row>
    <row r="658" spans="1:13" s="195" customFormat="1" ht="47.25" x14ac:dyDescent="0.25">
      <c r="A658" s="21" t="s">
        <v>509</v>
      </c>
      <c r="B658" s="389" t="s">
        <v>148</v>
      </c>
      <c r="C658" s="389" t="s">
        <v>122</v>
      </c>
      <c r="D658" s="389" t="s">
        <v>387</v>
      </c>
      <c r="E658" s="389"/>
      <c r="F658" s="555">
        <f t="shared" si="385"/>
        <v>60</v>
      </c>
      <c r="G658" s="555">
        <f t="shared" si="385"/>
        <v>60</v>
      </c>
      <c r="H658" s="209">
        <f t="shared" si="385"/>
        <v>40</v>
      </c>
      <c r="I658" s="209">
        <f t="shared" si="386"/>
        <v>40</v>
      </c>
      <c r="J658" s="209">
        <f t="shared" si="386"/>
        <v>40</v>
      </c>
      <c r="K658" s="242"/>
      <c r="L658" s="242"/>
      <c r="M658" s="242"/>
    </row>
    <row r="659" spans="1:13" s="202" customFormat="1" ht="31.5" x14ac:dyDescent="0.25">
      <c r="A659" s="21" t="s">
        <v>152</v>
      </c>
      <c r="B659" s="389" t="s">
        <v>148</v>
      </c>
      <c r="C659" s="389" t="s">
        <v>122</v>
      </c>
      <c r="D659" s="389" t="s">
        <v>387</v>
      </c>
      <c r="E659" s="389" t="s">
        <v>153</v>
      </c>
      <c r="F659" s="555">
        <f t="shared" si="385"/>
        <v>60</v>
      </c>
      <c r="G659" s="555">
        <f t="shared" si="385"/>
        <v>60</v>
      </c>
      <c r="H659" s="209">
        <f t="shared" si="385"/>
        <v>40</v>
      </c>
      <c r="I659" s="209">
        <f t="shared" si="386"/>
        <v>40</v>
      </c>
      <c r="J659" s="209">
        <f t="shared" si="386"/>
        <v>40</v>
      </c>
      <c r="K659" s="242"/>
      <c r="L659" s="242"/>
      <c r="M659" s="242"/>
    </row>
    <row r="660" spans="1:13" s="202" customFormat="1" ht="15.75" x14ac:dyDescent="0.25">
      <c r="A660" s="21" t="s">
        <v>154</v>
      </c>
      <c r="B660" s="389" t="s">
        <v>148</v>
      </c>
      <c r="C660" s="389" t="s">
        <v>122</v>
      </c>
      <c r="D660" s="389" t="s">
        <v>387</v>
      </c>
      <c r="E660" s="389" t="s">
        <v>155</v>
      </c>
      <c r="F660" s="555">
        <f>'Ведом23-25'!G776</f>
        <v>60</v>
      </c>
      <c r="G660" s="555">
        <f>'Ведом23-25'!H776</f>
        <v>60</v>
      </c>
      <c r="H660" s="209">
        <f>'Ведом23-25'!I776</f>
        <v>40</v>
      </c>
      <c r="I660" s="209">
        <f>'Ведом23-25'!J776</f>
        <v>40</v>
      </c>
      <c r="J660" s="209">
        <f>'Ведом23-25'!K776</f>
        <v>40</v>
      </c>
      <c r="K660" s="242"/>
      <c r="L660" s="242"/>
      <c r="M660" s="242"/>
    </row>
    <row r="661" spans="1:13" s="202" customFormat="1" ht="47.25" x14ac:dyDescent="0.25">
      <c r="A661" s="239" t="s">
        <v>913</v>
      </c>
      <c r="B661" s="208" t="s">
        <v>148</v>
      </c>
      <c r="C661" s="208" t="s">
        <v>122</v>
      </c>
      <c r="D661" s="208" t="s">
        <v>269</v>
      </c>
      <c r="E661" s="213"/>
      <c r="F661" s="577">
        <f t="shared" ref="F661:H664" si="387">F662</f>
        <v>929.9</v>
      </c>
      <c r="G661" s="577">
        <f t="shared" si="387"/>
        <v>929.9</v>
      </c>
      <c r="H661" s="206">
        <f t="shared" si="387"/>
        <v>867.84</v>
      </c>
      <c r="I661" s="206">
        <f t="shared" ref="I661:J664" si="388">I662</f>
        <v>867.84</v>
      </c>
      <c r="J661" s="206">
        <f t="shared" si="388"/>
        <v>867.84</v>
      </c>
      <c r="K661" s="242"/>
      <c r="L661" s="242"/>
      <c r="M661" s="242"/>
    </row>
    <row r="662" spans="1:13" s="202" customFormat="1" ht="47.25" x14ac:dyDescent="0.25">
      <c r="A662" s="239" t="s">
        <v>355</v>
      </c>
      <c r="B662" s="208" t="s">
        <v>148</v>
      </c>
      <c r="C662" s="208" t="s">
        <v>122</v>
      </c>
      <c r="D662" s="208" t="s">
        <v>353</v>
      </c>
      <c r="E662" s="213"/>
      <c r="F662" s="577">
        <f t="shared" si="387"/>
        <v>929.9</v>
      </c>
      <c r="G662" s="577">
        <f t="shared" si="387"/>
        <v>929.9</v>
      </c>
      <c r="H662" s="206">
        <f t="shared" si="387"/>
        <v>867.84</v>
      </c>
      <c r="I662" s="206">
        <f t="shared" si="388"/>
        <v>867.84</v>
      </c>
      <c r="J662" s="206">
        <f t="shared" si="388"/>
        <v>867.84</v>
      </c>
      <c r="K662" s="242"/>
      <c r="L662" s="242"/>
      <c r="M662" s="242"/>
    </row>
    <row r="663" spans="1:13" ht="47.25" x14ac:dyDescent="0.25">
      <c r="A663" s="28" t="s">
        <v>284</v>
      </c>
      <c r="B663" s="389" t="s">
        <v>148</v>
      </c>
      <c r="C663" s="389" t="s">
        <v>122</v>
      </c>
      <c r="D663" s="389" t="s">
        <v>388</v>
      </c>
      <c r="E663" s="210"/>
      <c r="F663" s="204">
        <f t="shared" si="387"/>
        <v>929.9</v>
      </c>
      <c r="G663" s="204">
        <f t="shared" si="387"/>
        <v>929.9</v>
      </c>
      <c r="H663" s="204">
        <f t="shared" si="387"/>
        <v>867.84</v>
      </c>
      <c r="I663" s="204">
        <f t="shared" si="388"/>
        <v>867.84</v>
      </c>
      <c r="J663" s="204">
        <f t="shared" si="388"/>
        <v>867.84</v>
      </c>
    </row>
    <row r="664" spans="1:13" ht="31.5" x14ac:dyDescent="0.25">
      <c r="A664" s="20" t="s">
        <v>152</v>
      </c>
      <c r="B664" s="389" t="s">
        <v>148</v>
      </c>
      <c r="C664" s="389" t="s">
        <v>122</v>
      </c>
      <c r="D664" s="389" t="s">
        <v>388</v>
      </c>
      <c r="E664" s="210" t="s">
        <v>153</v>
      </c>
      <c r="F664" s="204">
        <f t="shared" si="387"/>
        <v>929.9</v>
      </c>
      <c r="G664" s="204">
        <f t="shared" si="387"/>
        <v>929.9</v>
      </c>
      <c r="H664" s="204">
        <f t="shared" si="387"/>
        <v>867.84</v>
      </c>
      <c r="I664" s="204">
        <f t="shared" si="388"/>
        <v>867.84</v>
      </c>
      <c r="J664" s="204">
        <f t="shared" si="388"/>
        <v>867.84</v>
      </c>
    </row>
    <row r="665" spans="1:13" ht="15.75" x14ac:dyDescent="0.25">
      <c r="A665" s="97" t="s">
        <v>154</v>
      </c>
      <c r="B665" s="389" t="s">
        <v>148</v>
      </c>
      <c r="C665" s="389" t="s">
        <v>122</v>
      </c>
      <c r="D665" s="389" t="s">
        <v>388</v>
      </c>
      <c r="E665" s="210" t="s">
        <v>155</v>
      </c>
      <c r="F665" s="204">
        <f>'Ведом23-25'!G781</f>
        <v>929.9</v>
      </c>
      <c r="G665" s="204">
        <f>'Ведом23-25'!H781</f>
        <v>929.9</v>
      </c>
      <c r="H665" s="204">
        <f>'Ведом23-25'!I781</f>
        <v>867.84</v>
      </c>
      <c r="I665" s="204">
        <f>'Ведом23-25'!J781</f>
        <v>867.84</v>
      </c>
      <c r="J665" s="204">
        <f>'Ведом23-25'!K781</f>
        <v>867.84</v>
      </c>
    </row>
    <row r="666" spans="1:13" ht="15.75" x14ac:dyDescent="0.25">
      <c r="A666" s="207" t="s">
        <v>149</v>
      </c>
      <c r="B666" s="208" t="s">
        <v>148</v>
      </c>
      <c r="C666" s="208" t="s">
        <v>123</v>
      </c>
      <c r="D666" s="208"/>
      <c r="E666" s="208"/>
      <c r="F666" s="203">
        <f>F667+F684+F710+F715</f>
        <v>61553.7</v>
      </c>
      <c r="G666" s="203">
        <f>G667+G684+G710+G715</f>
        <v>60800.289999999994</v>
      </c>
      <c r="H666" s="203">
        <f>H667+H684+H710+H715</f>
        <v>57655.42</v>
      </c>
      <c r="I666" s="203">
        <f t="shared" ref="I666:J666" si="389">I667+I684+I710+I715</f>
        <v>57937.81</v>
      </c>
      <c r="J666" s="203">
        <f t="shared" si="389"/>
        <v>58184.329999999994</v>
      </c>
    </row>
    <row r="667" spans="1:13" ht="47.25" x14ac:dyDescent="0.25">
      <c r="A667" s="207" t="s">
        <v>946</v>
      </c>
      <c r="B667" s="208" t="s">
        <v>148</v>
      </c>
      <c r="C667" s="208" t="s">
        <v>123</v>
      </c>
      <c r="D667" s="208" t="s">
        <v>192</v>
      </c>
      <c r="E667" s="208"/>
      <c r="F667" s="203">
        <f>F668+F672+F676+F680</f>
        <v>40291.699999999997</v>
      </c>
      <c r="G667" s="203">
        <f>G668+G672+G676+G680</f>
        <v>39538.29</v>
      </c>
      <c r="H667" s="203">
        <f>H668+H672+H676+H680</f>
        <v>39061.68</v>
      </c>
      <c r="I667" s="203">
        <f t="shared" ref="I667:J667" si="390">I668+I672+I676+I680</f>
        <v>39273.5</v>
      </c>
      <c r="J667" s="203">
        <f t="shared" si="390"/>
        <v>41069.599999999999</v>
      </c>
    </row>
    <row r="668" spans="1:13" ht="31.5" x14ac:dyDescent="0.25">
      <c r="A668" s="207" t="s">
        <v>389</v>
      </c>
      <c r="B668" s="208" t="s">
        <v>148</v>
      </c>
      <c r="C668" s="208" t="s">
        <v>123</v>
      </c>
      <c r="D668" s="208" t="s">
        <v>598</v>
      </c>
      <c r="E668" s="208"/>
      <c r="F668" s="203">
        <f t="shared" ref="F668:H670" si="391">F669</f>
        <v>37028.1</v>
      </c>
      <c r="G668" s="203">
        <f t="shared" si="391"/>
        <v>36985.800000000003</v>
      </c>
      <c r="H668" s="203">
        <f t="shared" si="391"/>
        <v>36044.18</v>
      </c>
      <c r="I668" s="203">
        <f t="shared" ref="I668:J670" si="392">I669</f>
        <v>36256</v>
      </c>
      <c r="J668" s="203">
        <f t="shared" si="392"/>
        <v>38052.1</v>
      </c>
    </row>
    <row r="669" spans="1:13" ht="47.25" x14ac:dyDescent="0.25">
      <c r="A669" s="386" t="s">
        <v>151</v>
      </c>
      <c r="B669" s="389" t="s">
        <v>148</v>
      </c>
      <c r="C669" s="389" t="s">
        <v>123</v>
      </c>
      <c r="D669" s="389" t="s">
        <v>615</v>
      </c>
      <c r="E669" s="389"/>
      <c r="F669" s="204">
        <f t="shared" si="391"/>
        <v>37028.1</v>
      </c>
      <c r="G669" s="204">
        <f t="shared" si="391"/>
        <v>36985.800000000003</v>
      </c>
      <c r="H669" s="204">
        <f t="shared" si="391"/>
        <v>36044.18</v>
      </c>
      <c r="I669" s="204">
        <f t="shared" si="392"/>
        <v>36256</v>
      </c>
      <c r="J669" s="204">
        <f t="shared" si="392"/>
        <v>38052.1</v>
      </c>
    </row>
    <row r="670" spans="1:13" ht="31.5" x14ac:dyDescent="0.25">
      <c r="A670" s="386" t="s">
        <v>152</v>
      </c>
      <c r="B670" s="389" t="s">
        <v>148</v>
      </c>
      <c r="C670" s="389" t="s">
        <v>123</v>
      </c>
      <c r="D670" s="389" t="s">
        <v>615</v>
      </c>
      <c r="E670" s="389" t="s">
        <v>153</v>
      </c>
      <c r="F670" s="204">
        <f t="shared" si="391"/>
        <v>37028.1</v>
      </c>
      <c r="G670" s="204">
        <f t="shared" si="391"/>
        <v>36985.800000000003</v>
      </c>
      <c r="H670" s="204">
        <f t="shared" si="391"/>
        <v>36044.18</v>
      </c>
      <c r="I670" s="204">
        <f t="shared" si="392"/>
        <v>36256</v>
      </c>
      <c r="J670" s="204">
        <f t="shared" si="392"/>
        <v>38052.1</v>
      </c>
    </row>
    <row r="671" spans="1:13" ht="15.75" x14ac:dyDescent="0.25">
      <c r="A671" s="386" t="s">
        <v>154</v>
      </c>
      <c r="B671" s="389" t="s">
        <v>148</v>
      </c>
      <c r="C671" s="389" t="s">
        <v>123</v>
      </c>
      <c r="D671" s="389" t="s">
        <v>615</v>
      </c>
      <c r="E671" s="389" t="s">
        <v>155</v>
      </c>
      <c r="F671" s="204">
        <f>'Ведом23-25'!G787</f>
        <v>37028.1</v>
      </c>
      <c r="G671" s="204">
        <f>'Ведом23-25'!H787</f>
        <v>36985.800000000003</v>
      </c>
      <c r="H671" s="204">
        <f>'Ведом23-25'!I787</f>
        <v>36044.18</v>
      </c>
      <c r="I671" s="204">
        <f>'Ведом23-25'!J787</f>
        <v>36256</v>
      </c>
      <c r="J671" s="204">
        <f>'Ведом23-25'!K787</f>
        <v>38052.1</v>
      </c>
    </row>
    <row r="672" spans="1:13" ht="47.25" x14ac:dyDescent="0.25">
      <c r="A672" s="207" t="s">
        <v>363</v>
      </c>
      <c r="B672" s="208" t="s">
        <v>148</v>
      </c>
      <c r="C672" s="208" t="s">
        <v>123</v>
      </c>
      <c r="D672" s="208" t="s">
        <v>600</v>
      </c>
      <c r="E672" s="208"/>
      <c r="F672" s="203">
        <f t="shared" ref="F672:H674" si="393">F673</f>
        <v>2059.6</v>
      </c>
      <c r="G672" s="203">
        <f t="shared" si="393"/>
        <v>2059.6</v>
      </c>
      <c r="H672" s="203">
        <f t="shared" si="393"/>
        <v>1813.5</v>
      </c>
      <c r="I672" s="203">
        <f t="shared" ref="I672:J674" si="394">I673</f>
        <v>1813.5</v>
      </c>
      <c r="J672" s="203">
        <f t="shared" si="394"/>
        <v>1813.5</v>
      </c>
    </row>
    <row r="673" spans="1:13" ht="47.25" x14ac:dyDescent="0.25">
      <c r="A673" s="386" t="s">
        <v>908</v>
      </c>
      <c r="B673" s="389" t="s">
        <v>148</v>
      </c>
      <c r="C673" s="389" t="s">
        <v>123</v>
      </c>
      <c r="D673" s="389" t="s">
        <v>802</v>
      </c>
      <c r="E673" s="389"/>
      <c r="F673" s="204">
        <f t="shared" si="393"/>
        <v>2059.6</v>
      </c>
      <c r="G673" s="204">
        <f t="shared" si="393"/>
        <v>2059.6</v>
      </c>
      <c r="H673" s="204">
        <f t="shared" si="393"/>
        <v>1813.5</v>
      </c>
      <c r="I673" s="204">
        <f t="shared" si="394"/>
        <v>1813.5</v>
      </c>
      <c r="J673" s="204">
        <f t="shared" si="394"/>
        <v>1813.5</v>
      </c>
    </row>
    <row r="674" spans="1:13" ht="31.5" x14ac:dyDescent="0.25">
      <c r="A674" s="386" t="s">
        <v>152</v>
      </c>
      <c r="B674" s="389" t="s">
        <v>148</v>
      </c>
      <c r="C674" s="389" t="s">
        <v>123</v>
      </c>
      <c r="D674" s="389" t="s">
        <v>802</v>
      </c>
      <c r="E674" s="389" t="s">
        <v>153</v>
      </c>
      <c r="F674" s="204">
        <f t="shared" si="393"/>
        <v>2059.6</v>
      </c>
      <c r="G674" s="204">
        <f t="shared" si="393"/>
        <v>2059.6</v>
      </c>
      <c r="H674" s="204">
        <f t="shared" si="393"/>
        <v>1813.5</v>
      </c>
      <c r="I674" s="204">
        <f t="shared" si="394"/>
        <v>1813.5</v>
      </c>
      <c r="J674" s="204">
        <f t="shared" si="394"/>
        <v>1813.5</v>
      </c>
    </row>
    <row r="675" spans="1:13" ht="15.75" x14ac:dyDescent="0.25">
      <c r="A675" s="386" t="s">
        <v>154</v>
      </c>
      <c r="B675" s="389" t="s">
        <v>148</v>
      </c>
      <c r="C675" s="389" t="s">
        <v>123</v>
      </c>
      <c r="D675" s="389" t="s">
        <v>802</v>
      </c>
      <c r="E675" s="389" t="s">
        <v>155</v>
      </c>
      <c r="F675" s="204">
        <f>'Ведом23-25'!G791</f>
        <v>2059.6</v>
      </c>
      <c r="G675" s="204">
        <f>'Ведом23-25'!H791</f>
        <v>2059.6</v>
      </c>
      <c r="H675" s="204">
        <f>'Ведом23-25'!I791</f>
        <v>1813.5</v>
      </c>
      <c r="I675" s="204">
        <f>'Ведом23-25'!J791</f>
        <v>1813.5</v>
      </c>
      <c r="J675" s="204">
        <f>'Ведом23-25'!K791</f>
        <v>1813.5</v>
      </c>
    </row>
    <row r="676" spans="1:13" ht="31.5" x14ac:dyDescent="0.25">
      <c r="A676" s="207" t="s">
        <v>635</v>
      </c>
      <c r="B676" s="208" t="s">
        <v>148</v>
      </c>
      <c r="C676" s="208" t="s">
        <v>123</v>
      </c>
      <c r="D676" s="208" t="s">
        <v>602</v>
      </c>
      <c r="E676" s="208"/>
      <c r="F676" s="168">
        <f t="shared" ref="F676:H678" si="395">F677</f>
        <v>0</v>
      </c>
      <c r="G676" s="168">
        <f t="shared" si="395"/>
        <v>0</v>
      </c>
      <c r="H676" s="168">
        <f t="shared" si="395"/>
        <v>0</v>
      </c>
      <c r="I676" s="168">
        <f t="shared" ref="I676:J678" si="396">I677</f>
        <v>0</v>
      </c>
      <c r="J676" s="168">
        <f t="shared" si="396"/>
        <v>0</v>
      </c>
    </row>
    <row r="677" spans="1:13" ht="31.5" x14ac:dyDescent="0.25">
      <c r="A677" s="28" t="s">
        <v>273</v>
      </c>
      <c r="B677" s="389" t="s">
        <v>148</v>
      </c>
      <c r="C677" s="389" t="s">
        <v>123</v>
      </c>
      <c r="D677" s="389" t="s">
        <v>655</v>
      </c>
      <c r="E677" s="389"/>
      <c r="F677" s="166">
        <f t="shared" si="395"/>
        <v>0</v>
      </c>
      <c r="G677" s="166">
        <f t="shared" si="395"/>
        <v>0</v>
      </c>
      <c r="H677" s="166">
        <f t="shared" si="395"/>
        <v>0</v>
      </c>
      <c r="I677" s="166">
        <f t="shared" si="396"/>
        <v>0</v>
      </c>
      <c r="J677" s="166">
        <f t="shared" si="396"/>
        <v>0</v>
      </c>
    </row>
    <row r="678" spans="1:13" ht="31.5" x14ac:dyDescent="0.25">
      <c r="A678" s="21" t="s">
        <v>152</v>
      </c>
      <c r="B678" s="389" t="s">
        <v>148</v>
      </c>
      <c r="C678" s="389" t="s">
        <v>123</v>
      </c>
      <c r="D678" s="389" t="s">
        <v>655</v>
      </c>
      <c r="E678" s="389" t="s">
        <v>153</v>
      </c>
      <c r="F678" s="204">
        <f t="shared" si="395"/>
        <v>0</v>
      </c>
      <c r="G678" s="204">
        <f t="shared" si="395"/>
        <v>0</v>
      </c>
      <c r="H678" s="204">
        <f t="shared" si="395"/>
        <v>0</v>
      </c>
      <c r="I678" s="204">
        <f t="shared" si="396"/>
        <v>0</v>
      </c>
      <c r="J678" s="204">
        <f t="shared" si="396"/>
        <v>0</v>
      </c>
    </row>
    <row r="679" spans="1:13" ht="15.75" x14ac:dyDescent="0.25">
      <c r="A679" s="21" t="s">
        <v>154</v>
      </c>
      <c r="B679" s="389" t="s">
        <v>148</v>
      </c>
      <c r="C679" s="389" t="s">
        <v>123</v>
      </c>
      <c r="D679" s="389" t="s">
        <v>655</v>
      </c>
      <c r="E679" s="389" t="s">
        <v>155</v>
      </c>
      <c r="F679" s="204">
        <f>'Ведом23-25'!G795</f>
        <v>0</v>
      </c>
      <c r="G679" s="204">
        <f>'Ведом23-25'!H795</f>
        <v>0</v>
      </c>
      <c r="H679" s="204">
        <f>'Ведом23-25'!I795</f>
        <v>0</v>
      </c>
      <c r="I679" s="204">
        <f>'Ведом23-25'!J795</f>
        <v>0</v>
      </c>
      <c r="J679" s="204">
        <f>'Ведом23-25'!K795</f>
        <v>0</v>
      </c>
    </row>
    <row r="680" spans="1:13" s="112" customFormat="1" ht="31.5" x14ac:dyDescent="0.25">
      <c r="A680" s="120" t="s">
        <v>395</v>
      </c>
      <c r="B680" s="208" t="s">
        <v>148</v>
      </c>
      <c r="C680" s="208" t="s">
        <v>123</v>
      </c>
      <c r="D680" s="208" t="s">
        <v>605</v>
      </c>
      <c r="E680" s="208"/>
      <c r="F680" s="576">
        <f t="shared" ref="F680:H682" si="397">F681</f>
        <v>1204</v>
      </c>
      <c r="G680" s="576">
        <f t="shared" si="397"/>
        <v>492.89</v>
      </c>
      <c r="H680" s="27">
        <f t="shared" si="397"/>
        <v>1204</v>
      </c>
      <c r="I680" s="27">
        <f t="shared" ref="I680:J682" si="398">I681</f>
        <v>1204</v>
      </c>
      <c r="J680" s="27">
        <f t="shared" si="398"/>
        <v>1204</v>
      </c>
      <c r="K680" s="242"/>
      <c r="L680" s="242"/>
      <c r="M680" s="242"/>
    </row>
    <row r="681" spans="1:13" s="112" customFormat="1" ht="31.5" x14ac:dyDescent="0.25">
      <c r="A681" s="28" t="s">
        <v>271</v>
      </c>
      <c r="B681" s="389" t="s">
        <v>148</v>
      </c>
      <c r="C681" s="389" t="s">
        <v>123</v>
      </c>
      <c r="D681" s="389" t="s">
        <v>606</v>
      </c>
      <c r="E681" s="389"/>
      <c r="F681" s="575">
        <f t="shared" si="397"/>
        <v>1204</v>
      </c>
      <c r="G681" s="575">
        <f t="shared" si="397"/>
        <v>492.89</v>
      </c>
      <c r="H681" s="18">
        <f t="shared" si="397"/>
        <v>1204</v>
      </c>
      <c r="I681" s="18">
        <f t="shared" si="398"/>
        <v>1204</v>
      </c>
      <c r="J681" s="18">
        <f t="shared" si="398"/>
        <v>1204</v>
      </c>
      <c r="K681" s="242"/>
      <c r="L681" s="242"/>
      <c r="M681" s="242"/>
    </row>
    <row r="682" spans="1:13" s="112" customFormat="1" ht="31.5" x14ac:dyDescent="0.25">
      <c r="A682" s="386" t="s">
        <v>152</v>
      </c>
      <c r="B682" s="389" t="s">
        <v>148</v>
      </c>
      <c r="C682" s="389" t="s">
        <v>123</v>
      </c>
      <c r="D682" s="389" t="s">
        <v>606</v>
      </c>
      <c r="E682" s="389" t="s">
        <v>153</v>
      </c>
      <c r="F682" s="575">
        <f t="shared" si="397"/>
        <v>1204</v>
      </c>
      <c r="G682" s="575">
        <f t="shared" si="397"/>
        <v>492.89</v>
      </c>
      <c r="H682" s="18">
        <f t="shared" si="397"/>
        <v>1204</v>
      </c>
      <c r="I682" s="18">
        <f t="shared" si="398"/>
        <v>1204</v>
      </c>
      <c r="J682" s="18">
        <f t="shared" si="398"/>
        <v>1204</v>
      </c>
      <c r="K682" s="242"/>
      <c r="L682" s="242"/>
      <c r="M682" s="242"/>
    </row>
    <row r="683" spans="1:13" s="112" customFormat="1" ht="15.75" x14ac:dyDescent="0.25">
      <c r="A683" s="21" t="s">
        <v>154</v>
      </c>
      <c r="B683" s="389" t="s">
        <v>148</v>
      </c>
      <c r="C683" s="389" t="s">
        <v>123</v>
      </c>
      <c r="D683" s="389" t="s">
        <v>606</v>
      </c>
      <c r="E683" s="389" t="s">
        <v>155</v>
      </c>
      <c r="F683" s="204">
        <f>'Ведом23-25'!G799</f>
        <v>1204</v>
      </c>
      <c r="G683" s="204">
        <f>'Ведом23-25'!H799</f>
        <v>492.89</v>
      </c>
      <c r="H683" s="204">
        <f>'Ведом23-25'!I799</f>
        <v>1204</v>
      </c>
      <c r="I683" s="204">
        <f>'Ведом23-25'!J799</f>
        <v>1204</v>
      </c>
      <c r="J683" s="204">
        <f>'Ведом23-25'!K799</f>
        <v>1204</v>
      </c>
      <c r="K683" s="242"/>
      <c r="L683" s="242"/>
      <c r="M683" s="242"/>
    </row>
    <row r="684" spans="1:13" s="241" customFormat="1" ht="31.5" x14ac:dyDescent="0.25">
      <c r="A684" s="207" t="s">
        <v>952</v>
      </c>
      <c r="B684" s="208" t="s">
        <v>148</v>
      </c>
      <c r="C684" s="208" t="s">
        <v>123</v>
      </c>
      <c r="D684" s="208" t="s">
        <v>150</v>
      </c>
      <c r="E684" s="208"/>
      <c r="F684" s="203">
        <f>F685+F693+F702+F706</f>
        <v>20535.3</v>
      </c>
      <c r="G684" s="203">
        <f>G685+G693+G702+G706</f>
        <v>20535.3</v>
      </c>
      <c r="H684" s="203">
        <f>H685+H693+H702+H706</f>
        <v>17841.039999999997</v>
      </c>
      <c r="I684" s="203">
        <f t="shared" ref="I684:J684" si="399">I685+I693+I702+I706</f>
        <v>17911.609999999997</v>
      </c>
      <c r="J684" s="203">
        <f t="shared" si="399"/>
        <v>16362.029999999999</v>
      </c>
      <c r="K684" s="384"/>
      <c r="L684" s="384"/>
      <c r="M684" s="384"/>
    </row>
    <row r="685" spans="1:13" s="241" customFormat="1" ht="31.5" x14ac:dyDescent="0.25">
      <c r="A685" s="207" t="s">
        <v>639</v>
      </c>
      <c r="B685" s="208" t="s">
        <v>148</v>
      </c>
      <c r="C685" s="208" t="s">
        <v>123</v>
      </c>
      <c r="D685" s="208" t="s">
        <v>576</v>
      </c>
      <c r="E685" s="208"/>
      <c r="F685" s="203">
        <f>F686</f>
        <v>18964.400000000001</v>
      </c>
      <c r="G685" s="203">
        <f>G686</f>
        <v>18964.400000000001</v>
      </c>
      <c r="H685" s="203">
        <f>H686</f>
        <v>16155.74</v>
      </c>
      <c r="I685" s="203">
        <f t="shared" ref="I685:J685" si="400">I686</f>
        <v>16655.309999999998</v>
      </c>
      <c r="J685" s="203">
        <f t="shared" si="400"/>
        <v>15105.73</v>
      </c>
      <c r="K685" s="384"/>
      <c r="L685" s="384"/>
      <c r="M685" s="384"/>
    </row>
    <row r="686" spans="1:13" s="241" customFormat="1" ht="15.75" x14ac:dyDescent="0.25">
      <c r="A686" s="386" t="s">
        <v>295</v>
      </c>
      <c r="B686" s="389" t="s">
        <v>148</v>
      </c>
      <c r="C686" s="389" t="s">
        <v>123</v>
      </c>
      <c r="D686" s="389" t="s">
        <v>577</v>
      </c>
      <c r="E686" s="389"/>
      <c r="F686" s="204">
        <f>F687+F689+F691</f>
        <v>18964.400000000001</v>
      </c>
      <c r="G686" s="204">
        <f>G687+G689+G691</f>
        <v>18964.400000000001</v>
      </c>
      <c r="H686" s="204">
        <f>H687+H689+H691</f>
        <v>16155.74</v>
      </c>
      <c r="I686" s="204">
        <f t="shared" ref="I686:J686" si="401">I687+I689+I691</f>
        <v>16655.309999999998</v>
      </c>
      <c r="J686" s="204">
        <f t="shared" si="401"/>
        <v>15105.73</v>
      </c>
      <c r="K686" s="384"/>
      <c r="L686" s="384"/>
      <c r="M686" s="384"/>
    </row>
    <row r="687" spans="1:13" s="241" customFormat="1" ht="78.75" x14ac:dyDescent="0.25">
      <c r="A687" s="386" t="s">
        <v>87</v>
      </c>
      <c r="B687" s="389" t="s">
        <v>148</v>
      </c>
      <c r="C687" s="389" t="s">
        <v>123</v>
      </c>
      <c r="D687" s="389" t="s">
        <v>577</v>
      </c>
      <c r="E687" s="389" t="s">
        <v>88</v>
      </c>
      <c r="F687" s="204">
        <f>F688</f>
        <v>16693.2</v>
      </c>
      <c r="G687" s="204">
        <f>G688</f>
        <v>16693.2</v>
      </c>
      <c r="H687" s="204">
        <f>H688</f>
        <v>13852.14</v>
      </c>
      <c r="I687" s="204">
        <f t="shared" ref="I687:J687" si="402">I688</f>
        <v>14390.93</v>
      </c>
      <c r="J687" s="204">
        <f t="shared" si="402"/>
        <v>15061.63</v>
      </c>
      <c r="K687" s="384"/>
      <c r="L687" s="384"/>
      <c r="M687" s="384"/>
    </row>
    <row r="688" spans="1:13" s="241" customFormat="1" ht="31.5" x14ac:dyDescent="0.25">
      <c r="A688" s="29" t="s">
        <v>171</v>
      </c>
      <c r="B688" s="389" t="s">
        <v>148</v>
      </c>
      <c r="C688" s="389" t="s">
        <v>123</v>
      </c>
      <c r="D688" s="389" t="s">
        <v>577</v>
      </c>
      <c r="E688" s="389" t="s">
        <v>120</v>
      </c>
      <c r="F688" s="204">
        <f>'Ведом23-25'!G341</f>
        <v>16693.2</v>
      </c>
      <c r="G688" s="204">
        <f>'Ведом23-25'!H341</f>
        <v>16693.2</v>
      </c>
      <c r="H688" s="204">
        <f>'Ведом23-25'!I341</f>
        <v>13852.14</v>
      </c>
      <c r="I688" s="204">
        <f>'Ведом23-25'!J341</f>
        <v>14390.93</v>
      </c>
      <c r="J688" s="204">
        <f>'Ведом23-25'!K341</f>
        <v>15061.63</v>
      </c>
      <c r="K688" s="384"/>
      <c r="L688" s="384"/>
      <c r="M688" s="384"/>
    </row>
    <row r="689" spans="1:13" s="241" customFormat="1" ht="31.5" x14ac:dyDescent="0.25">
      <c r="A689" s="386" t="s">
        <v>91</v>
      </c>
      <c r="B689" s="389" t="s">
        <v>148</v>
      </c>
      <c r="C689" s="389" t="s">
        <v>123</v>
      </c>
      <c r="D689" s="389" t="s">
        <v>577</v>
      </c>
      <c r="E689" s="389" t="s">
        <v>92</v>
      </c>
      <c r="F689" s="204">
        <f>F690</f>
        <v>2217</v>
      </c>
      <c r="G689" s="204">
        <f>G690</f>
        <v>2217</v>
      </c>
      <c r="H689" s="204">
        <f>H690</f>
        <v>2259.5</v>
      </c>
      <c r="I689" s="204">
        <f t="shared" ref="I689:J689" si="403">I690</f>
        <v>2220.2800000000002</v>
      </c>
      <c r="J689" s="204">
        <f t="shared" si="403"/>
        <v>0</v>
      </c>
      <c r="K689" s="384"/>
      <c r="L689" s="384"/>
      <c r="M689" s="384"/>
    </row>
    <row r="690" spans="1:13" s="241" customFormat="1" ht="31.5" x14ac:dyDescent="0.25">
      <c r="A690" s="386" t="s">
        <v>93</v>
      </c>
      <c r="B690" s="389" t="s">
        <v>148</v>
      </c>
      <c r="C690" s="389" t="s">
        <v>123</v>
      </c>
      <c r="D690" s="389" t="s">
        <v>577</v>
      </c>
      <c r="E690" s="389" t="s">
        <v>94</v>
      </c>
      <c r="F690" s="204">
        <f>'Ведом23-25'!G343</f>
        <v>2217</v>
      </c>
      <c r="G690" s="204">
        <f>'Ведом23-25'!H343</f>
        <v>2217</v>
      </c>
      <c r="H690" s="204">
        <f>'Ведом23-25'!I343</f>
        <v>2259.5</v>
      </c>
      <c r="I690" s="204">
        <f>'Ведом23-25'!J343</f>
        <v>2220.2800000000002</v>
      </c>
      <c r="J690" s="204">
        <f>'Ведом23-25'!K343</f>
        <v>0</v>
      </c>
      <c r="K690" s="384"/>
      <c r="L690" s="384"/>
      <c r="M690" s="384"/>
    </row>
    <row r="691" spans="1:13" s="241" customFormat="1" ht="15.75" x14ac:dyDescent="0.25">
      <c r="A691" s="386" t="s">
        <v>95</v>
      </c>
      <c r="B691" s="389" t="s">
        <v>148</v>
      </c>
      <c r="C691" s="389" t="s">
        <v>123</v>
      </c>
      <c r="D691" s="389" t="s">
        <v>577</v>
      </c>
      <c r="E691" s="389" t="s">
        <v>101</v>
      </c>
      <c r="F691" s="204">
        <f>F692</f>
        <v>54.2</v>
      </c>
      <c r="G691" s="204">
        <f>G692</f>
        <v>54.2</v>
      </c>
      <c r="H691" s="204">
        <f>H692</f>
        <v>44.1</v>
      </c>
      <c r="I691" s="204">
        <f t="shared" ref="I691:J691" si="404">I692</f>
        <v>44.1</v>
      </c>
      <c r="J691" s="204">
        <f t="shared" si="404"/>
        <v>44.1</v>
      </c>
      <c r="K691" s="384"/>
      <c r="L691" s="384"/>
      <c r="M691" s="384"/>
    </row>
    <row r="692" spans="1:13" s="241" customFormat="1" ht="15.75" x14ac:dyDescent="0.25">
      <c r="A692" s="386" t="s">
        <v>268</v>
      </c>
      <c r="B692" s="389" t="s">
        <v>148</v>
      </c>
      <c r="C692" s="389" t="s">
        <v>123</v>
      </c>
      <c r="D692" s="389" t="s">
        <v>577</v>
      </c>
      <c r="E692" s="389" t="s">
        <v>97</v>
      </c>
      <c r="F692" s="204">
        <f>'Ведом23-25'!G345</f>
        <v>54.2</v>
      </c>
      <c r="G692" s="204">
        <f>'Ведом23-25'!H345</f>
        <v>54.2</v>
      </c>
      <c r="H692" s="204">
        <f>'Ведом23-25'!I345</f>
        <v>44.1</v>
      </c>
      <c r="I692" s="204">
        <f>'Ведом23-25'!J345</f>
        <v>44.1</v>
      </c>
      <c r="J692" s="204">
        <f>'Ведом23-25'!K345</f>
        <v>44.1</v>
      </c>
      <c r="K692" s="384"/>
      <c r="L692" s="384"/>
      <c r="M692" s="384"/>
    </row>
    <row r="693" spans="1:13" s="241" customFormat="1" ht="31.5" x14ac:dyDescent="0.25">
      <c r="A693" s="383" t="s">
        <v>642</v>
      </c>
      <c r="B693" s="208" t="s">
        <v>148</v>
      </c>
      <c r="C693" s="208" t="s">
        <v>123</v>
      </c>
      <c r="D693" s="208" t="s">
        <v>578</v>
      </c>
      <c r="E693" s="208"/>
      <c r="F693" s="203">
        <f>F694+F697</f>
        <v>381.6</v>
      </c>
      <c r="G693" s="203">
        <f>G694+G697</f>
        <v>381.6</v>
      </c>
      <c r="H693" s="203">
        <f>H694+H697</f>
        <v>342</v>
      </c>
      <c r="I693" s="203">
        <f t="shared" ref="I693:J693" si="405">I694+I697</f>
        <v>42</v>
      </c>
      <c r="J693" s="203">
        <f t="shared" si="405"/>
        <v>42</v>
      </c>
      <c r="K693" s="384"/>
      <c r="L693" s="384"/>
      <c r="M693" s="384"/>
    </row>
    <row r="694" spans="1:13" s="241" customFormat="1" ht="31.5" x14ac:dyDescent="0.25">
      <c r="A694" s="28" t="s">
        <v>294</v>
      </c>
      <c r="B694" s="389" t="s">
        <v>148</v>
      </c>
      <c r="C694" s="389" t="s">
        <v>123</v>
      </c>
      <c r="D694" s="389" t="s">
        <v>579</v>
      </c>
      <c r="E694" s="389"/>
      <c r="F694" s="204">
        <f t="shared" ref="F694:H695" si="406">F695</f>
        <v>42</v>
      </c>
      <c r="G694" s="204">
        <f t="shared" si="406"/>
        <v>42</v>
      </c>
      <c r="H694" s="204">
        <f t="shared" si="406"/>
        <v>42</v>
      </c>
      <c r="I694" s="204">
        <f t="shared" ref="I694:J695" si="407">I695</f>
        <v>42</v>
      </c>
      <c r="J694" s="204">
        <f t="shared" si="407"/>
        <v>42</v>
      </c>
      <c r="K694" s="384"/>
      <c r="L694" s="384"/>
      <c r="M694" s="384"/>
    </row>
    <row r="695" spans="1:13" s="241" customFormat="1" ht="31.5" x14ac:dyDescent="0.25">
      <c r="A695" s="386" t="s">
        <v>140</v>
      </c>
      <c r="B695" s="389" t="s">
        <v>148</v>
      </c>
      <c r="C695" s="389" t="s">
        <v>123</v>
      </c>
      <c r="D695" s="389" t="s">
        <v>579</v>
      </c>
      <c r="E695" s="389" t="s">
        <v>141</v>
      </c>
      <c r="F695" s="204">
        <f t="shared" si="406"/>
        <v>42</v>
      </c>
      <c r="G695" s="204">
        <f t="shared" si="406"/>
        <v>42</v>
      </c>
      <c r="H695" s="204">
        <f t="shared" si="406"/>
        <v>42</v>
      </c>
      <c r="I695" s="204">
        <f t="shared" si="407"/>
        <v>42</v>
      </c>
      <c r="J695" s="204">
        <f t="shared" si="407"/>
        <v>42</v>
      </c>
      <c r="K695" s="384"/>
      <c r="L695" s="384"/>
      <c r="M695" s="384"/>
    </row>
    <row r="696" spans="1:13" s="241" customFormat="1" ht="15.75" x14ac:dyDescent="0.25">
      <c r="A696" s="386" t="s">
        <v>307</v>
      </c>
      <c r="B696" s="389" t="s">
        <v>148</v>
      </c>
      <c r="C696" s="389" t="s">
        <v>123</v>
      </c>
      <c r="D696" s="389" t="s">
        <v>579</v>
      </c>
      <c r="E696" s="389" t="s">
        <v>306</v>
      </c>
      <c r="F696" s="204">
        <f>'Ведом23-25'!G349</f>
        <v>42</v>
      </c>
      <c r="G696" s="204">
        <f>'Ведом23-25'!H349</f>
        <v>42</v>
      </c>
      <c r="H696" s="204">
        <f>'Ведом23-25'!I349</f>
        <v>42</v>
      </c>
      <c r="I696" s="204">
        <f>'Ведом23-25'!J349</f>
        <v>42</v>
      </c>
      <c r="J696" s="204">
        <f>'Ведом23-25'!K349</f>
        <v>42</v>
      </c>
      <c r="K696" s="384"/>
      <c r="L696" s="384"/>
      <c r="M696" s="384"/>
    </row>
    <row r="697" spans="1:13" s="241" customFormat="1" ht="31.5" x14ac:dyDescent="0.25">
      <c r="A697" s="21" t="s">
        <v>303</v>
      </c>
      <c r="B697" s="389" t="s">
        <v>148</v>
      </c>
      <c r="C697" s="389" t="s">
        <v>123</v>
      </c>
      <c r="D697" s="389" t="s">
        <v>580</v>
      </c>
      <c r="E697" s="389"/>
      <c r="F697" s="204">
        <f t="shared" ref="F697:H698" si="408">F698</f>
        <v>339.6</v>
      </c>
      <c r="G697" s="204">
        <f t="shared" si="408"/>
        <v>339.6</v>
      </c>
      <c r="H697" s="204">
        <f t="shared" si="408"/>
        <v>300</v>
      </c>
      <c r="I697" s="204">
        <f t="shared" ref="I697:J698" si="409">I698</f>
        <v>0</v>
      </c>
      <c r="J697" s="204">
        <f t="shared" si="409"/>
        <v>0</v>
      </c>
      <c r="K697" s="384"/>
      <c r="L697" s="384"/>
      <c r="M697" s="384"/>
    </row>
    <row r="698" spans="1:13" s="241" customFormat="1" ht="78.75" x14ac:dyDescent="0.25">
      <c r="A698" s="386" t="s">
        <v>87</v>
      </c>
      <c r="B698" s="389" t="s">
        <v>148</v>
      </c>
      <c r="C698" s="389" t="s">
        <v>123</v>
      </c>
      <c r="D698" s="389" t="s">
        <v>580</v>
      </c>
      <c r="E698" s="389" t="s">
        <v>88</v>
      </c>
      <c r="F698" s="204">
        <f t="shared" si="408"/>
        <v>339.6</v>
      </c>
      <c r="G698" s="204">
        <f t="shared" si="408"/>
        <v>339.6</v>
      </c>
      <c r="H698" s="204">
        <f t="shared" si="408"/>
        <v>300</v>
      </c>
      <c r="I698" s="204">
        <f t="shared" si="409"/>
        <v>0</v>
      </c>
      <c r="J698" s="204">
        <f t="shared" si="409"/>
        <v>0</v>
      </c>
      <c r="K698" s="384"/>
      <c r="L698" s="384"/>
      <c r="M698" s="384"/>
    </row>
    <row r="699" spans="1:13" s="241" customFormat="1" ht="31.5" x14ac:dyDescent="0.25">
      <c r="A699" s="29" t="s">
        <v>171</v>
      </c>
      <c r="B699" s="389" t="s">
        <v>148</v>
      </c>
      <c r="C699" s="389" t="s">
        <v>123</v>
      </c>
      <c r="D699" s="389" t="s">
        <v>580</v>
      </c>
      <c r="E699" s="389" t="s">
        <v>120</v>
      </c>
      <c r="F699" s="204">
        <f>'Ведом23-25'!G352</f>
        <v>339.6</v>
      </c>
      <c r="G699" s="204">
        <f>'Ведом23-25'!H352</f>
        <v>339.6</v>
      </c>
      <c r="H699" s="204">
        <f>'Ведом23-25'!I352</f>
        <v>300</v>
      </c>
      <c r="I699" s="204">
        <f>'Ведом23-25'!J352</f>
        <v>0</v>
      </c>
      <c r="J699" s="204">
        <f>'Ведом23-25'!K352</f>
        <v>0</v>
      </c>
      <c r="K699" s="384"/>
      <c r="L699" s="384"/>
      <c r="M699" s="384"/>
    </row>
    <row r="700" spans="1:13" s="241" customFormat="1" ht="31.5" x14ac:dyDescent="0.25">
      <c r="A700" s="386" t="s">
        <v>91</v>
      </c>
      <c r="B700" s="389" t="s">
        <v>148</v>
      </c>
      <c r="C700" s="389" t="s">
        <v>123</v>
      </c>
      <c r="D700" s="389" t="s">
        <v>580</v>
      </c>
      <c r="E700" s="389" t="s">
        <v>92</v>
      </c>
      <c r="F700" s="204">
        <f>F701</f>
        <v>0</v>
      </c>
      <c r="G700" s="204">
        <f>G701</f>
        <v>0</v>
      </c>
      <c r="H700" s="204">
        <f>H701</f>
        <v>0</v>
      </c>
      <c r="I700" s="204">
        <f t="shared" ref="I700:J700" si="410">I701</f>
        <v>0</v>
      </c>
      <c r="J700" s="204">
        <f t="shared" si="410"/>
        <v>0</v>
      </c>
      <c r="K700" s="384"/>
      <c r="L700" s="384"/>
      <c r="M700" s="384"/>
    </row>
    <row r="701" spans="1:13" s="241" customFormat="1" ht="31.5" x14ac:dyDescent="0.25">
      <c r="A701" s="386" t="s">
        <v>93</v>
      </c>
      <c r="B701" s="389" t="s">
        <v>148</v>
      </c>
      <c r="C701" s="389" t="s">
        <v>123</v>
      </c>
      <c r="D701" s="389" t="s">
        <v>580</v>
      </c>
      <c r="E701" s="389" t="s">
        <v>94</v>
      </c>
      <c r="F701" s="204">
        <f>'Ведом23-25'!G354</f>
        <v>0</v>
      </c>
      <c r="G701" s="204">
        <f>'Ведом23-25'!H354</f>
        <v>0</v>
      </c>
      <c r="H701" s="204">
        <f>'Ведом23-25'!I354</f>
        <v>0</v>
      </c>
      <c r="I701" s="204">
        <f>'Ведом23-25'!J354</f>
        <v>0</v>
      </c>
      <c r="J701" s="204">
        <f>'Ведом23-25'!K354</f>
        <v>0</v>
      </c>
      <c r="K701" s="384"/>
      <c r="L701" s="384"/>
      <c r="M701" s="384"/>
    </row>
    <row r="702" spans="1:13" s="241" customFormat="1" ht="31.5" x14ac:dyDescent="0.25">
      <c r="A702" s="207" t="s">
        <v>394</v>
      </c>
      <c r="B702" s="208" t="s">
        <v>148</v>
      </c>
      <c r="C702" s="208" t="s">
        <v>123</v>
      </c>
      <c r="D702" s="208" t="s">
        <v>581</v>
      </c>
      <c r="E702" s="208"/>
      <c r="F702" s="203">
        <f t="shared" ref="F702:H704" si="411">F703</f>
        <v>473</v>
      </c>
      <c r="G702" s="203">
        <f t="shared" si="411"/>
        <v>473</v>
      </c>
      <c r="H702" s="203">
        <f t="shared" si="411"/>
        <v>473</v>
      </c>
      <c r="I702" s="203">
        <f t="shared" ref="I702:J704" si="412">I703</f>
        <v>344</v>
      </c>
      <c r="J702" s="203">
        <f t="shared" si="412"/>
        <v>344</v>
      </c>
      <c r="K702" s="384"/>
      <c r="L702" s="384"/>
      <c r="M702" s="384"/>
    </row>
    <row r="703" spans="1:13" s="241" customFormat="1" ht="47.25" x14ac:dyDescent="0.25">
      <c r="A703" s="386" t="s">
        <v>318</v>
      </c>
      <c r="B703" s="389" t="s">
        <v>148</v>
      </c>
      <c r="C703" s="389" t="s">
        <v>123</v>
      </c>
      <c r="D703" s="389" t="s">
        <v>582</v>
      </c>
      <c r="E703" s="389"/>
      <c r="F703" s="204">
        <f t="shared" si="411"/>
        <v>473</v>
      </c>
      <c r="G703" s="204">
        <f t="shared" si="411"/>
        <v>473</v>
      </c>
      <c r="H703" s="204">
        <f t="shared" si="411"/>
        <v>473</v>
      </c>
      <c r="I703" s="204">
        <f t="shared" si="412"/>
        <v>344</v>
      </c>
      <c r="J703" s="204">
        <f t="shared" si="412"/>
        <v>344</v>
      </c>
      <c r="K703" s="384"/>
      <c r="L703" s="384"/>
      <c r="M703" s="384"/>
    </row>
    <row r="704" spans="1:13" s="241" customFormat="1" ht="78.75" x14ac:dyDescent="0.25">
      <c r="A704" s="386" t="s">
        <v>87</v>
      </c>
      <c r="B704" s="389" t="s">
        <v>148</v>
      </c>
      <c r="C704" s="389" t="s">
        <v>123</v>
      </c>
      <c r="D704" s="389" t="s">
        <v>582</v>
      </c>
      <c r="E704" s="389" t="s">
        <v>88</v>
      </c>
      <c r="F704" s="204">
        <f t="shared" si="411"/>
        <v>473</v>
      </c>
      <c r="G704" s="204">
        <f t="shared" si="411"/>
        <v>473</v>
      </c>
      <c r="H704" s="204">
        <f t="shared" si="411"/>
        <v>473</v>
      </c>
      <c r="I704" s="204">
        <f t="shared" si="412"/>
        <v>344</v>
      </c>
      <c r="J704" s="204">
        <f t="shared" si="412"/>
        <v>344</v>
      </c>
      <c r="K704" s="384"/>
      <c r="L704" s="384"/>
      <c r="M704" s="384"/>
    </row>
    <row r="705" spans="1:13" s="241" customFormat="1" ht="31.5" x14ac:dyDescent="0.25">
      <c r="A705" s="386" t="s">
        <v>171</v>
      </c>
      <c r="B705" s="389" t="s">
        <v>148</v>
      </c>
      <c r="C705" s="389" t="s">
        <v>123</v>
      </c>
      <c r="D705" s="389" t="s">
        <v>582</v>
      </c>
      <c r="E705" s="389" t="s">
        <v>120</v>
      </c>
      <c r="F705" s="204">
        <f>'Ведом23-25'!G358</f>
        <v>473</v>
      </c>
      <c r="G705" s="204">
        <f>'Ведом23-25'!H358</f>
        <v>473</v>
      </c>
      <c r="H705" s="204">
        <f>'Ведом23-25'!I358</f>
        <v>473</v>
      </c>
      <c r="I705" s="204">
        <f>'Ведом23-25'!J358</f>
        <v>344</v>
      </c>
      <c r="J705" s="204">
        <f>'Ведом23-25'!K358</f>
        <v>344</v>
      </c>
      <c r="K705" s="384"/>
      <c r="L705" s="384"/>
      <c r="M705" s="384"/>
    </row>
    <row r="706" spans="1:13" s="241" customFormat="1" ht="47.25" x14ac:dyDescent="0.25">
      <c r="A706" s="207" t="s">
        <v>363</v>
      </c>
      <c r="B706" s="208" t="s">
        <v>148</v>
      </c>
      <c r="C706" s="208" t="s">
        <v>123</v>
      </c>
      <c r="D706" s="208" t="s">
        <v>583</v>
      </c>
      <c r="E706" s="208"/>
      <c r="F706" s="203">
        <f t="shared" ref="F706:H708" si="413">F707</f>
        <v>716.3</v>
      </c>
      <c r="G706" s="203">
        <f t="shared" si="413"/>
        <v>716.3</v>
      </c>
      <c r="H706" s="203">
        <f t="shared" si="413"/>
        <v>870.3</v>
      </c>
      <c r="I706" s="203">
        <f t="shared" ref="I706:J708" si="414">I707</f>
        <v>870.3</v>
      </c>
      <c r="J706" s="203">
        <f t="shared" si="414"/>
        <v>870.3</v>
      </c>
      <c r="K706" s="384"/>
      <c r="L706" s="384"/>
      <c r="M706" s="384"/>
    </row>
    <row r="707" spans="1:13" s="241" customFormat="1" ht="47.25" x14ac:dyDescent="0.25">
      <c r="A707" s="386" t="s">
        <v>908</v>
      </c>
      <c r="B707" s="389" t="s">
        <v>148</v>
      </c>
      <c r="C707" s="389" t="s">
        <v>123</v>
      </c>
      <c r="D707" s="389" t="s">
        <v>803</v>
      </c>
      <c r="E707" s="389"/>
      <c r="F707" s="204">
        <f t="shared" si="413"/>
        <v>716.3</v>
      </c>
      <c r="G707" s="204">
        <f t="shared" si="413"/>
        <v>716.3</v>
      </c>
      <c r="H707" s="204">
        <f t="shared" si="413"/>
        <v>870.3</v>
      </c>
      <c r="I707" s="204">
        <f t="shared" si="414"/>
        <v>870.3</v>
      </c>
      <c r="J707" s="204">
        <f t="shared" si="414"/>
        <v>870.3</v>
      </c>
      <c r="K707" s="384"/>
      <c r="L707" s="384"/>
      <c r="M707" s="384"/>
    </row>
    <row r="708" spans="1:13" s="241" customFormat="1" ht="78.75" x14ac:dyDescent="0.25">
      <c r="A708" s="386" t="s">
        <v>87</v>
      </c>
      <c r="B708" s="389" t="s">
        <v>148</v>
      </c>
      <c r="C708" s="389" t="s">
        <v>123</v>
      </c>
      <c r="D708" s="389" t="s">
        <v>803</v>
      </c>
      <c r="E708" s="389" t="s">
        <v>88</v>
      </c>
      <c r="F708" s="204">
        <f t="shared" si="413"/>
        <v>716.3</v>
      </c>
      <c r="G708" s="204">
        <f t="shared" si="413"/>
        <v>716.3</v>
      </c>
      <c r="H708" s="204">
        <f t="shared" si="413"/>
        <v>870.3</v>
      </c>
      <c r="I708" s="204">
        <f t="shared" si="414"/>
        <v>870.3</v>
      </c>
      <c r="J708" s="204">
        <f t="shared" si="414"/>
        <v>870.3</v>
      </c>
      <c r="K708" s="384"/>
      <c r="L708" s="384"/>
      <c r="M708" s="384"/>
    </row>
    <row r="709" spans="1:13" s="241" customFormat="1" ht="31.5" x14ac:dyDescent="0.25">
      <c r="A709" s="29" t="s">
        <v>171</v>
      </c>
      <c r="B709" s="389" t="s">
        <v>148</v>
      </c>
      <c r="C709" s="389" t="s">
        <v>123</v>
      </c>
      <c r="D709" s="389" t="s">
        <v>803</v>
      </c>
      <c r="E709" s="389" t="s">
        <v>120</v>
      </c>
      <c r="F709" s="204">
        <f>'Ведом23-25'!G362</f>
        <v>716.3</v>
      </c>
      <c r="G709" s="204">
        <f>'Ведом23-25'!H362</f>
        <v>716.3</v>
      </c>
      <c r="H709" s="204">
        <f>'Ведом23-25'!I362</f>
        <v>870.3</v>
      </c>
      <c r="I709" s="204">
        <f>'Ведом23-25'!J362</f>
        <v>870.3</v>
      </c>
      <c r="J709" s="204">
        <f>'Ведом23-25'!K362</f>
        <v>870.3</v>
      </c>
      <c r="K709" s="384"/>
      <c r="L709" s="384"/>
      <c r="M709" s="384"/>
    </row>
    <row r="710" spans="1:13" s="241" customFormat="1" ht="47.25" x14ac:dyDescent="0.25">
      <c r="A710" s="23" t="s">
        <v>955</v>
      </c>
      <c r="B710" s="208" t="s">
        <v>148</v>
      </c>
      <c r="C710" s="208" t="s">
        <v>123</v>
      </c>
      <c r="D710" s="208" t="s">
        <v>165</v>
      </c>
      <c r="E710" s="208"/>
      <c r="F710" s="203">
        <f t="shared" ref="F710:H713" si="415">F711</f>
        <v>6</v>
      </c>
      <c r="G710" s="203">
        <f t="shared" si="415"/>
        <v>6</v>
      </c>
      <c r="H710" s="203">
        <f t="shared" si="415"/>
        <v>60</v>
      </c>
      <c r="I710" s="203">
        <f t="shared" ref="I710:J713" si="416">I711</f>
        <v>60</v>
      </c>
      <c r="J710" s="203">
        <f t="shared" si="416"/>
        <v>60</v>
      </c>
      <c r="K710" s="384"/>
      <c r="L710" s="384"/>
      <c r="M710" s="384"/>
    </row>
    <row r="711" spans="1:13" s="241" customFormat="1" ht="63" x14ac:dyDescent="0.25">
      <c r="A711" s="23" t="s">
        <v>466</v>
      </c>
      <c r="B711" s="208" t="s">
        <v>148</v>
      </c>
      <c r="C711" s="208" t="s">
        <v>123</v>
      </c>
      <c r="D711" s="208" t="s">
        <v>386</v>
      </c>
      <c r="E711" s="208"/>
      <c r="F711" s="203">
        <f t="shared" si="415"/>
        <v>6</v>
      </c>
      <c r="G711" s="203">
        <f t="shared" si="415"/>
        <v>6</v>
      </c>
      <c r="H711" s="203">
        <f t="shared" si="415"/>
        <v>60</v>
      </c>
      <c r="I711" s="203">
        <f t="shared" si="416"/>
        <v>60</v>
      </c>
      <c r="J711" s="203">
        <f t="shared" si="416"/>
        <v>60</v>
      </c>
      <c r="K711" s="384"/>
      <c r="L711" s="384"/>
      <c r="M711" s="384"/>
    </row>
    <row r="712" spans="1:13" s="241" customFormat="1" ht="47.25" x14ac:dyDescent="0.25">
      <c r="A712" s="21" t="s">
        <v>508</v>
      </c>
      <c r="B712" s="389" t="s">
        <v>148</v>
      </c>
      <c r="C712" s="389" t="s">
        <v>123</v>
      </c>
      <c r="D712" s="389" t="s">
        <v>467</v>
      </c>
      <c r="E712" s="389"/>
      <c r="F712" s="204">
        <f t="shared" si="415"/>
        <v>6</v>
      </c>
      <c r="G712" s="204">
        <f t="shared" si="415"/>
        <v>6</v>
      </c>
      <c r="H712" s="204">
        <f t="shared" si="415"/>
        <v>60</v>
      </c>
      <c r="I712" s="204">
        <f t="shared" si="416"/>
        <v>60</v>
      </c>
      <c r="J712" s="204">
        <f t="shared" si="416"/>
        <v>60</v>
      </c>
      <c r="K712" s="384"/>
      <c r="L712" s="384"/>
      <c r="M712" s="384"/>
    </row>
    <row r="713" spans="1:13" s="241" customFormat="1" ht="31.5" x14ac:dyDescent="0.25">
      <c r="A713" s="386" t="s">
        <v>91</v>
      </c>
      <c r="B713" s="389" t="s">
        <v>148</v>
      </c>
      <c r="C713" s="389" t="s">
        <v>123</v>
      </c>
      <c r="D713" s="389" t="s">
        <v>467</v>
      </c>
      <c r="E713" s="389" t="s">
        <v>92</v>
      </c>
      <c r="F713" s="204">
        <f t="shared" si="415"/>
        <v>6</v>
      </c>
      <c r="G713" s="204">
        <f t="shared" si="415"/>
        <v>6</v>
      </c>
      <c r="H713" s="204">
        <f t="shared" si="415"/>
        <v>60</v>
      </c>
      <c r="I713" s="204">
        <f t="shared" si="416"/>
        <v>60</v>
      </c>
      <c r="J713" s="204">
        <f t="shared" si="416"/>
        <v>60</v>
      </c>
      <c r="K713" s="384"/>
      <c r="L713" s="384"/>
      <c r="M713" s="384"/>
    </row>
    <row r="714" spans="1:13" s="241" customFormat="1" ht="31.5" x14ac:dyDescent="0.25">
      <c r="A714" s="386" t="s">
        <v>93</v>
      </c>
      <c r="B714" s="389" t="s">
        <v>148</v>
      </c>
      <c r="C714" s="389" t="s">
        <v>123</v>
      </c>
      <c r="D714" s="389" t="s">
        <v>467</v>
      </c>
      <c r="E714" s="389" t="s">
        <v>94</v>
      </c>
      <c r="F714" s="204">
        <f>'Ведом23-25'!G367</f>
        <v>6</v>
      </c>
      <c r="G714" s="204">
        <f>'Ведом23-25'!H367</f>
        <v>6</v>
      </c>
      <c r="H714" s="204">
        <f>'Ведом23-25'!I367</f>
        <v>60</v>
      </c>
      <c r="I714" s="204">
        <f>'Ведом23-25'!J367</f>
        <v>60</v>
      </c>
      <c r="J714" s="204">
        <f>'Ведом23-25'!K367</f>
        <v>60</v>
      </c>
      <c r="K714" s="384"/>
      <c r="L714" s="384"/>
      <c r="M714" s="384"/>
    </row>
    <row r="715" spans="1:13" s="112" customFormat="1" ht="47.25" x14ac:dyDescent="0.25">
      <c r="A715" s="239" t="s">
        <v>657</v>
      </c>
      <c r="B715" s="208" t="s">
        <v>148</v>
      </c>
      <c r="C715" s="208" t="s">
        <v>123</v>
      </c>
      <c r="D715" s="208" t="s">
        <v>269</v>
      </c>
      <c r="E715" s="213"/>
      <c r="F715" s="203">
        <f>F716</f>
        <v>720.7</v>
      </c>
      <c r="G715" s="203">
        <f>G716</f>
        <v>720.7</v>
      </c>
      <c r="H715" s="203">
        <f>H716</f>
        <v>692.7</v>
      </c>
      <c r="I715" s="203">
        <f t="shared" ref="I715:J715" si="417">I716</f>
        <v>692.7</v>
      </c>
      <c r="J715" s="203">
        <f t="shared" si="417"/>
        <v>692.7</v>
      </c>
      <c r="K715" s="242"/>
      <c r="L715" s="242"/>
      <c r="M715" s="242"/>
    </row>
    <row r="716" spans="1:13" s="112" customFormat="1" ht="47.25" x14ac:dyDescent="0.25">
      <c r="A716" s="239" t="s">
        <v>355</v>
      </c>
      <c r="B716" s="208" t="s">
        <v>148</v>
      </c>
      <c r="C716" s="208" t="s">
        <v>390</v>
      </c>
      <c r="D716" s="208" t="s">
        <v>353</v>
      </c>
      <c r="E716" s="213"/>
      <c r="F716" s="203">
        <f>F720+F717</f>
        <v>720.7</v>
      </c>
      <c r="G716" s="203">
        <f>G720+G717</f>
        <v>720.7</v>
      </c>
      <c r="H716" s="203">
        <f>H720+H717</f>
        <v>692.7</v>
      </c>
      <c r="I716" s="203">
        <f t="shared" ref="I716:J716" si="418">I720+I717</f>
        <v>692.7</v>
      </c>
      <c r="J716" s="203">
        <f t="shared" si="418"/>
        <v>692.7</v>
      </c>
      <c r="K716" s="242"/>
      <c r="L716" s="242"/>
      <c r="M716" s="242"/>
    </row>
    <row r="717" spans="1:13" s="241" customFormat="1" ht="47.25" x14ac:dyDescent="0.25">
      <c r="A717" s="28" t="s">
        <v>447</v>
      </c>
      <c r="B717" s="389" t="s">
        <v>148</v>
      </c>
      <c r="C717" s="389" t="s">
        <v>123</v>
      </c>
      <c r="D717" s="389" t="s">
        <v>354</v>
      </c>
      <c r="E717" s="210"/>
      <c r="F717" s="555">
        <f>F718</f>
        <v>418.3</v>
      </c>
      <c r="G717" s="555">
        <f>G718</f>
        <v>418.3</v>
      </c>
      <c r="H717" s="209">
        <f>H718</f>
        <v>390.3</v>
      </c>
      <c r="I717" s="209">
        <f t="shared" ref="I717:J717" si="419">I718</f>
        <v>390.3</v>
      </c>
      <c r="J717" s="209">
        <f t="shared" si="419"/>
        <v>390.3</v>
      </c>
      <c r="K717" s="384"/>
      <c r="L717" s="384"/>
      <c r="M717" s="384"/>
    </row>
    <row r="718" spans="1:13" s="241" customFormat="1" ht="31.5" x14ac:dyDescent="0.25">
      <c r="A718" s="386" t="s">
        <v>91</v>
      </c>
      <c r="B718" s="389" t="s">
        <v>148</v>
      </c>
      <c r="C718" s="389" t="s">
        <v>123</v>
      </c>
      <c r="D718" s="389" t="s">
        <v>354</v>
      </c>
      <c r="E718" s="210" t="s">
        <v>92</v>
      </c>
      <c r="F718" s="555">
        <f t="shared" ref="F718:J718" si="420">F719</f>
        <v>418.3</v>
      </c>
      <c r="G718" s="555">
        <f t="shared" si="420"/>
        <v>418.3</v>
      </c>
      <c r="H718" s="209">
        <f t="shared" si="420"/>
        <v>390.3</v>
      </c>
      <c r="I718" s="209">
        <f t="shared" si="420"/>
        <v>390.3</v>
      </c>
      <c r="J718" s="209">
        <f t="shared" si="420"/>
        <v>390.3</v>
      </c>
      <c r="K718" s="384"/>
      <c r="L718" s="384"/>
      <c r="M718" s="384"/>
    </row>
    <row r="719" spans="1:13" s="241" customFormat="1" ht="31.5" x14ac:dyDescent="0.25">
      <c r="A719" s="386" t="s">
        <v>93</v>
      </c>
      <c r="B719" s="389" t="s">
        <v>148</v>
      </c>
      <c r="C719" s="389" t="s">
        <v>123</v>
      </c>
      <c r="D719" s="389" t="s">
        <v>354</v>
      </c>
      <c r="E719" s="210" t="s">
        <v>94</v>
      </c>
      <c r="F719" s="555">
        <f>'Ведом23-25'!G372</f>
        <v>418.3</v>
      </c>
      <c r="G719" s="555">
        <f>'Ведом23-25'!H372</f>
        <v>418.3</v>
      </c>
      <c r="H719" s="209">
        <f>'Ведом23-25'!I372</f>
        <v>390.3</v>
      </c>
      <c r="I719" s="209">
        <f>'Ведом23-25'!J372</f>
        <v>390.3</v>
      </c>
      <c r="J719" s="209">
        <f>'Ведом23-25'!K372</f>
        <v>390.3</v>
      </c>
      <c r="K719" s="384"/>
      <c r="L719" s="384"/>
      <c r="M719" s="384"/>
    </row>
    <row r="720" spans="1:13" ht="47.25" x14ac:dyDescent="0.25">
      <c r="A720" s="28" t="s">
        <v>284</v>
      </c>
      <c r="B720" s="389" t="s">
        <v>148</v>
      </c>
      <c r="C720" s="389" t="s">
        <v>123</v>
      </c>
      <c r="D720" s="389" t="s">
        <v>388</v>
      </c>
      <c r="E720" s="210"/>
      <c r="F720" s="204">
        <f t="shared" ref="F720:H721" si="421">F721</f>
        <v>302.39999999999998</v>
      </c>
      <c r="G720" s="204">
        <f t="shared" si="421"/>
        <v>302.39999999999998</v>
      </c>
      <c r="H720" s="204">
        <f t="shared" si="421"/>
        <v>302.39999999999998</v>
      </c>
      <c r="I720" s="204">
        <f t="shared" ref="I720:J721" si="422">I721</f>
        <v>302.39999999999998</v>
      </c>
      <c r="J720" s="204">
        <f t="shared" si="422"/>
        <v>302.39999999999998</v>
      </c>
    </row>
    <row r="721" spans="1:13" ht="31.5" x14ac:dyDescent="0.25">
      <c r="A721" s="20" t="s">
        <v>152</v>
      </c>
      <c r="B721" s="389" t="s">
        <v>148</v>
      </c>
      <c r="C721" s="389" t="s">
        <v>123</v>
      </c>
      <c r="D721" s="389" t="s">
        <v>388</v>
      </c>
      <c r="E721" s="210" t="s">
        <v>153</v>
      </c>
      <c r="F721" s="204">
        <f t="shared" si="421"/>
        <v>302.39999999999998</v>
      </c>
      <c r="G721" s="204">
        <f t="shared" si="421"/>
        <v>302.39999999999998</v>
      </c>
      <c r="H721" s="204">
        <f t="shared" si="421"/>
        <v>302.39999999999998</v>
      </c>
      <c r="I721" s="204">
        <f t="shared" si="422"/>
        <v>302.39999999999998</v>
      </c>
      <c r="J721" s="204">
        <f t="shared" si="422"/>
        <v>302.39999999999998</v>
      </c>
    </row>
    <row r="722" spans="1:13" ht="15.75" x14ac:dyDescent="0.25">
      <c r="A722" s="97" t="s">
        <v>154</v>
      </c>
      <c r="B722" s="389" t="s">
        <v>148</v>
      </c>
      <c r="C722" s="389" t="s">
        <v>123</v>
      </c>
      <c r="D722" s="389" t="s">
        <v>388</v>
      </c>
      <c r="E722" s="210" t="s">
        <v>155</v>
      </c>
      <c r="F722" s="204">
        <f>'Ведом23-25'!G808</f>
        <v>302.39999999999998</v>
      </c>
      <c r="G722" s="204">
        <f>'Ведом23-25'!H808</f>
        <v>302.39999999999998</v>
      </c>
      <c r="H722" s="204">
        <f>'Ведом23-25'!I808</f>
        <v>302.39999999999998</v>
      </c>
      <c r="I722" s="204">
        <f>'Ведом23-25'!J808</f>
        <v>302.39999999999998</v>
      </c>
      <c r="J722" s="204">
        <f>'Ведом23-25'!K808</f>
        <v>302.39999999999998</v>
      </c>
    </row>
    <row r="723" spans="1:13" s="241" customFormat="1" ht="15.75" x14ac:dyDescent="0.25">
      <c r="A723" s="207" t="s">
        <v>197</v>
      </c>
      <c r="B723" s="208" t="s">
        <v>148</v>
      </c>
      <c r="C723" s="208" t="s">
        <v>148</v>
      </c>
      <c r="D723" s="389"/>
      <c r="E723" s="389"/>
      <c r="F723" s="577">
        <f t="shared" ref="F723:H724" si="423">F724</f>
        <v>899.3</v>
      </c>
      <c r="G723" s="577">
        <f t="shared" si="423"/>
        <v>899.2</v>
      </c>
      <c r="H723" s="206">
        <f t="shared" si="423"/>
        <v>1295</v>
      </c>
      <c r="I723" s="206">
        <f t="shared" ref="I723:J724" si="424">I724</f>
        <v>1295</v>
      </c>
      <c r="J723" s="206">
        <f t="shared" si="424"/>
        <v>895</v>
      </c>
      <c r="K723" s="242"/>
      <c r="L723" s="242"/>
      <c r="M723" s="242"/>
    </row>
    <row r="724" spans="1:13" s="241" customFormat="1" ht="47.25" x14ac:dyDescent="0.25">
      <c r="A724" s="207" t="s">
        <v>943</v>
      </c>
      <c r="B724" s="208" t="s">
        <v>148</v>
      </c>
      <c r="C724" s="208" t="s">
        <v>148</v>
      </c>
      <c r="D724" s="208" t="s">
        <v>172</v>
      </c>
      <c r="E724" s="208"/>
      <c r="F724" s="577">
        <f t="shared" si="423"/>
        <v>899.3</v>
      </c>
      <c r="G724" s="577">
        <f t="shared" si="423"/>
        <v>899.2</v>
      </c>
      <c r="H724" s="206">
        <f t="shared" si="423"/>
        <v>1295</v>
      </c>
      <c r="I724" s="206">
        <f t="shared" si="424"/>
        <v>1295</v>
      </c>
      <c r="J724" s="206">
        <f t="shared" si="424"/>
        <v>895</v>
      </c>
      <c r="K724" s="242"/>
      <c r="L724" s="242"/>
      <c r="M724" s="242"/>
    </row>
    <row r="725" spans="1:13" s="241" customFormat="1" ht="31.5" x14ac:dyDescent="0.25">
      <c r="A725" s="207" t="s">
        <v>173</v>
      </c>
      <c r="B725" s="208" t="s">
        <v>148</v>
      </c>
      <c r="C725" s="208" t="s">
        <v>148</v>
      </c>
      <c r="D725" s="208" t="s">
        <v>174</v>
      </c>
      <c r="E725" s="208"/>
      <c r="F725" s="577">
        <f>F726+F736+F742</f>
        <v>899.3</v>
      </c>
      <c r="G725" s="577">
        <f>G726+G736+G742</f>
        <v>899.2</v>
      </c>
      <c r="H725" s="206">
        <f>H726+H736+H742</f>
        <v>1295</v>
      </c>
      <c r="I725" s="206">
        <f t="shared" ref="I725:J725" si="425">I726+I736+I742</f>
        <v>1295</v>
      </c>
      <c r="J725" s="206">
        <f t="shared" si="425"/>
        <v>895</v>
      </c>
      <c r="K725" s="242"/>
      <c r="L725" s="242"/>
      <c r="M725" s="242"/>
    </row>
    <row r="726" spans="1:13" ht="47.25" x14ac:dyDescent="0.25">
      <c r="A726" s="34" t="s">
        <v>469</v>
      </c>
      <c r="B726" s="208" t="s">
        <v>148</v>
      </c>
      <c r="C726" s="208" t="s">
        <v>148</v>
      </c>
      <c r="D726" s="208" t="s">
        <v>357</v>
      </c>
      <c r="E726" s="208"/>
      <c r="F726" s="577">
        <f>F727+F730+F733</f>
        <v>459.2</v>
      </c>
      <c r="G726" s="577">
        <f>G727+G730+G733</f>
        <v>459.1</v>
      </c>
      <c r="H726" s="206">
        <f>H727+H730+H733</f>
        <v>870</v>
      </c>
      <c r="I726" s="206">
        <f t="shared" ref="I726:J726" si="426">I727+I730+I733</f>
        <v>870</v>
      </c>
      <c r="J726" s="206">
        <f t="shared" si="426"/>
        <v>870</v>
      </c>
    </row>
    <row r="727" spans="1:13" ht="31.5" x14ac:dyDescent="0.25">
      <c r="A727" s="28" t="s">
        <v>475</v>
      </c>
      <c r="B727" s="389" t="s">
        <v>148</v>
      </c>
      <c r="C727" s="389" t="s">
        <v>148</v>
      </c>
      <c r="D727" s="389" t="s">
        <v>358</v>
      </c>
      <c r="E727" s="389"/>
      <c r="F727" s="555">
        <f t="shared" ref="F727:H728" si="427">F728</f>
        <v>0</v>
      </c>
      <c r="G727" s="555">
        <f t="shared" si="427"/>
        <v>0</v>
      </c>
      <c r="H727" s="209">
        <f t="shared" si="427"/>
        <v>0</v>
      </c>
      <c r="I727" s="209">
        <f t="shared" ref="I727:J728" si="428">I728</f>
        <v>0</v>
      </c>
      <c r="J727" s="209">
        <f t="shared" si="428"/>
        <v>0</v>
      </c>
    </row>
    <row r="728" spans="1:13" ht="78.75" x14ac:dyDescent="0.25">
      <c r="A728" s="386" t="s">
        <v>87</v>
      </c>
      <c r="B728" s="389" t="s">
        <v>148</v>
      </c>
      <c r="C728" s="389" t="s">
        <v>148</v>
      </c>
      <c r="D728" s="389" t="s">
        <v>358</v>
      </c>
      <c r="E728" s="389" t="s">
        <v>88</v>
      </c>
      <c r="F728" s="555">
        <f t="shared" si="427"/>
        <v>0</v>
      </c>
      <c r="G728" s="555">
        <f t="shared" si="427"/>
        <v>0</v>
      </c>
      <c r="H728" s="209">
        <f t="shared" si="427"/>
        <v>0</v>
      </c>
      <c r="I728" s="209">
        <f t="shared" si="428"/>
        <v>0</v>
      </c>
      <c r="J728" s="209">
        <f t="shared" si="428"/>
        <v>0</v>
      </c>
    </row>
    <row r="729" spans="1:13" ht="31.5" x14ac:dyDescent="0.25">
      <c r="A729" s="386" t="s">
        <v>171</v>
      </c>
      <c r="B729" s="389" t="s">
        <v>148</v>
      </c>
      <c r="C729" s="389" t="s">
        <v>148</v>
      </c>
      <c r="D729" s="389" t="s">
        <v>358</v>
      </c>
      <c r="E729" s="389" t="s">
        <v>120</v>
      </c>
      <c r="F729" s="555">
        <f>'Ведом23-25'!G379</f>
        <v>0</v>
      </c>
      <c r="G729" s="555">
        <f>'Ведом23-25'!H379</f>
        <v>0</v>
      </c>
      <c r="H729" s="209">
        <f>'Ведом23-25'!I379</f>
        <v>0</v>
      </c>
      <c r="I729" s="209">
        <f>'Ведом23-25'!J379</f>
        <v>0</v>
      </c>
      <c r="J729" s="209">
        <f>'Ведом23-25'!K379</f>
        <v>0</v>
      </c>
    </row>
    <row r="730" spans="1:13" ht="31.5" x14ac:dyDescent="0.25">
      <c r="A730" s="386" t="s">
        <v>470</v>
      </c>
      <c r="B730" s="389" t="s">
        <v>148</v>
      </c>
      <c r="C730" s="389" t="s">
        <v>148</v>
      </c>
      <c r="D730" s="389" t="s">
        <v>484</v>
      </c>
      <c r="E730" s="389"/>
      <c r="F730" s="555">
        <f t="shared" ref="F730:H731" si="429">F731</f>
        <v>0</v>
      </c>
      <c r="G730" s="555">
        <f t="shared" si="429"/>
        <v>0</v>
      </c>
      <c r="H730" s="209">
        <f t="shared" si="429"/>
        <v>0</v>
      </c>
      <c r="I730" s="209">
        <f t="shared" ref="I730:J731" si="430">I731</f>
        <v>0</v>
      </c>
      <c r="J730" s="209">
        <f t="shared" si="430"/>
        <v>0</v>
      </c>
    </row>
    <row r="731" spans="1:13" ht="31.5" x14ac:dyDescent="0.25">
      <c r="A731" s="386" t="s">
        <v>91</v>
      </c>
      <c r="B731" s="389" t="s">
        <v>148</v>
      </c>
      <c r="C731" s="389" t="s">
        <v>148</v>
      </c>
      <c r="D731" s="389" t="s">
        <v>484</v>
      </c>
      <c r="E731" s="389" t="s">
        <v>92</v>
      </c>
      <c r="F731" s="555">
        <f t="shared" si="429"/>
        <v>0</v>
      </c>
      <c r="G731" s="555">
        <f t="shared" si="429"/>
        <v>0</v>
      </c>
      <c r="H731" s="209">
        <f t="shared" si="429"/>
        <v>0</v>
      </c>
      <c r="I731" s="209">
        <f t="shared" si="430"/>
        <v>0</v>
      </c>
      <c r="J731" s="209">
        <f t="shared" si="430"/>
        <v>0</v>
      </c>
    </row>
    <row r="732" spans="1:13" ht="31.5" x14ac:dyDescent="0.25">
      <c r="A732" s="386" t="s">
        <v>93</v>
      </c>
      <c r="B732" s="389" t="s">
        <v>148</v>
      </c>
      <c r="C732" s="389" t="s">
        <v>148</v>
      </c>
      <c r="D732" s="389" t="s">
        <v>484</v>
      </c>
      <c r="E732" s="389" t="s">
        <v>94</v>
      </c>
      <c r="F732" s="555">
        <f>'Ведом23-25'!G382</f>
        <v>0</v>
      </c>
      <c r="G732" s="555">
        <f>'Ведом23-25'!H382</f>
        <v>0</v>
      </c>
      <c r="H732" s="209">
        <f>'Ведом23-25'!I382</f>
        <v>0</v>
      </c>
      <c r="I732" s="209">
        <f>'Ведом23-25'!J382</f>
        <v>0</v>
      </c>
      <c r="J732" s="209">
        <f>'Ведом23-25'!K382</f>
        <v>0</v>
      </c>
    </row>
    <row r="733" spans="1:13" ht="31.5" x14ac:dyDescent="0.25">
      <c r="A733" s="386" t="s">
        <v>873</v>
      </c>
      <c r="B733" s="389" t="s">
        <v>148</v>
      </c>
      <c r="C733" s="389" t="s">
        <v>148</v>
      </c>
      <c r="D733" s="389" t="s">
        <v>874</v>
      </c>
      <c r="E733" s="389"/>
      <c r="F733" s="555">
        <f t="shared" ref="F733:H734" si="431">F734</f>
        <v>459.2</v>
      </c>
      <c r="G733" s="555">
        <f t="shared" si="431"/>
        <v>459.1</v>
      </c>
      <c r="H733" s="209">
        <f t="shared" si="431"/>
        <v>870</v>
      </c>
      <c r="I733" s="209">
        <f t="shared" ref="I733:J734" si="432">I734</f>
        <v>870</v>
      </c>
      <c r="J733" s="209">
        <f t="shared" si="432"/>
        <v>870</v>
      </c>
    </row>
    <row r="734" spans="1:13" ht="31.5" x14ac:dyDescent="0.25">
      <c r="A734" s="386" t="s">
        <v>152</v>
      </c>
      <c r="B734" s="389" t="s">
        <v>148</v>
      </c>
      <c r="C734" s="389" t="s">
        <v>148</v>
      </c>
      <c r="D734" s="389" t="s">
        <v>874</v>
      </c>
      <c r="E734" s="389" t="s">
        <v>153</v>
      </c>
      <c r="F734" s="555">
        <f t="shared" si="431"/>
        <v>459.2</v>
      </c>
      <c r="G734" s="555">
        <f t="shared" si="431"/>
        <v>459.1</v>
      </c>
      <c r="H734" s="209">
        <f t="shared" si="431"/>
        <v>870</v>
      </c>
      <c r="I734" s="209">
        <f t="shared" si="432"/>
        <v>870</v>
      </c>
      <c r="J734" s="209">
        <f t="shared" si="432"/>
        <v>870</v>
      </c>
    </row>
    <row r="735" spans="1:13" ht="15.75" x14ac:dyDescent="0.25">
      <c r="A735" s="386" t="s">
        <v>154</v>
      </c>
      <c r="B735" s="389" t="s">
        <v>148</v>
      </c>
      <c r="C735" s="389" t="s">
        <v>148</v>
      </c>
      <c r="D735" s="389" t="s">
        <v>874</v>
      </c>
      <c r="E735" s="389" t="s">
        <v>155</v>
      </c>
      <c r="F735" s="555">
        <f>'Ведом23-25'!G385</f>
        <v>459.2</v>
      </c>
      <c r="G735" s="555">
        <f>'Ведом23-25'!H385</f>
        <v>459.1</v>
      </c>
      <c r="H735" s="209">
        <f>'Ведом23-25'!I385</f>
        <v>870</v>
      </c>
      <c r="I735" s="209">
        <f>'Ведом23-25'!J385</f>
        <v>870</v>
      </c>
      <c r="J735" s="209">
        <f>'Ведом23-25'!K385</f>
        <v>870</v>
      </c>
    </row>
    <row r="736" spans="1:13" ht="63" x14ac:dyDescent="0.25">
      <c r="A736" s="207" t="s">
        <v>471</v>
      </c>
      <c r="B736" s="208" t="s">
        <v>148</v>
      </c>
      <c r="C736" s="208" t="s">
        <v>148</v>
      </c>
      <c r="D736" s="208" t="s">
        <v>359</v>
      </c>
      <c r="E736" s="208"/>
      <c r="F736" s="577">
        <f>F737</f>
        <v>390.1</v>
      </c>
      <c r="G736" s="577">
        <f>G737</f>
        <v>390.1</v>
      </c>
      <c r="H736" s="206">
        <f>H737</f>
        <v>400</v>
      </c>
      <c r="I736" s="206">
        <f t="shared" ref="I736:J736" si="433">I737</f>
        <v>400</v>
      </c>
      <c r="J736" s="206">
        <f t="shared" si="433"/>
        <v>0</v>
      </c>
    </row>
    <row r="737" spans="1:13" ht="15.75" x14ac:dyDescent="0.25">
      <c r="A737" s="386" t="s">
        <v>472</v>
      </c>
      <c r="B737" s="389" t="s">
        <v>148</v>
      </c>
      <c r="C737" s="389" t="s">
        <v>148</v>
      </c>
      <c r="D737" s="389" t="s">
        <v>364</v>
      </c>
      <c r="E737" s="389"/>
      <c r="F737" s="555">
        <f>F740+F739</f>
        <v>390.1</v>
      </c>
      <c r="G737" s="555">
        <f>G740+G739</f>
        <v>390.1</v>
      </c>
      <c r="H737" s="209">
        <f>H740+H739</f>
        <v>400</v>
      </c>
      <c r="I737" s="209">
        <f t="shared" ref="I737:J737" si="434">I740+I739</f>
        <v>400</v>
      </c>
      <c r="J737" s="209">
        <f t="shared" si="434"/>
        <v>0</v>
      </c>
    </row>
    <row r="738" spans="1:13" ht="78.75" x14ac:dyDescent="0.25">
      <c r="A738" s="386" t="s">
        <v>87</v>
      </c>
      <c r="B738" s="389" t="s">
        <v>148</v>
      </c>
      <c r="C738" s="389" t="s">
        <v>148</v>
      </c>
      <c r="D738" s="389" t="s">
        <v>364</v>
      </c>
      <c r="E738" s="389" t="s">
        <v>88</v>
      </c>
      <c r="F738" s="555">
        <f>F739</f>
        <v>40.1</v>
      </c>
      <c r="G738" s="555">
        <f>G739</f>
        <v>40.1</v>
      </c>
      <c r="H738" s="209">
        <f>H739</f>
        <v>0</v>
      </c>
      <c r="I738" s="209">
        <f t="shared" ref="I738:J738" si="435">I739</f>
        <v>0</v>
      </c>
      <c r="J738" s="209">
        <f t="shared" si="435"/>
        <v>0</v>
      </c>
    </row>
    <row r="739" spans="1:13" s="384" customFormat="1" ht="31.5" x14ac:dyDescent="0.25">
      <c r="A739" s="386" t="s">
        <v>171</v>
      </c>
      <c r="B739" s="389" t="s">
        <v>148</v>
      </c>
      <c r="C739" s="389" t="s">
        <v>148</v>
      </c>
      <c r="D739" s="389" t="s">
        <v>364</v>
      </c>
      <c r="E739" s="389" t="s">
        <v>120</v>
      </c>
      <c r="F739" s="555">
        <f>'Ведом23-25'!G389</f>
        <v>40.1</v>
      </c>
      <c r="G739" s="555">
        <f>'Ведом23-25'!H389</f>
        <v>40.1</v>
      </c>
      <c r="H739" s="209">
        <f>'Ведом23-25'!I389</f>
        <v>0</v>
      </c>
      <c r="I739" s="209">
        <f>'Ведом23-25'!J389</f>
        <v>0</v>
      </c>
      <c r="J739" s="209">
        <f>'Ведом23-25'!K389</f>
        <v>0</v>
      </c>
    </row>
    <row r="740" spans="1:13" s="384" customFormat="1" ht="31.5" x14ac:dyDescent="0.25">
      <c r="A740" s="386" t="s">
        <v>91</v>
      </c>
      <c r="B740" s="389" t="s">
        <v>148</v>
      </c>
      <c r="C740" s="389" t="s">
        <v>148</v>
      </c>
      <c r="D740" s="389" t="s">
        <v>364</v>
      </c>
      <c r="E740" s="389" t="s">
        <v>92</v>
      </c>
      <c r="F740" s="555">
        <f>F741</f>
        <v>350</v>
      </c>
      <c r="G740" s="555">
        <f>G741</f>
        <v>350</v>
      </c>
      <c r="H740" s="209">
        <f>H741</f>
        <v>400</v>
      </c>
      <c r="I740" s="209">
        <f t="shared" ref="I740:J740" si="436">I741</f>
        <v>400</v>
      </c>
      <c r="J740" s="209">
        <f t="shared" si="436"/>
        <v>0</v>
      </c>
    </row>
    <row r="741" spans="1:13" s="384" customFormat="1" ht="31.5" x14ac:dyDescent="0.25">
      <c r="A741" s="386" t="s">
        <v>93</v>
      </c>
      <c r="B741" s="389" t="s">
        <v>148</v>
      </c>
      <c r="C741" s="389" t="s">
        <v>148</v>
      </c>
      <c r="D741" s="389" t="s">
        <v>364</v>
      </c>
      <c r="E741" s="389" t="s">
        <v>94</v>
      </c>
      <c r="F741" s="555">
        <f>'Ведом23-25'!G391</f>
        <v>350</v>
      </c>
      <c r="G741" s="555">
        <f>'Ведом23-25'!H391</f>
        <v>350</v>
      </c>
      <c r="H741" s="209">
        <f>'Ведом23-25'!I391</f>
        <v>400</v>
      </c>
      <c r="I741" s="209">
        <f>'Ведом23-25'!J391</f>
        <v>400</v>
      </c>
      <c r="J741" s="209">
        <f>'Ведом23-25'!K391</f>
        <v>0</v>
      </c>
    </row>
    <row r="742" spans="1:13" s="112" customFormat="1" ht="31.5" x14ac:dyDescent="0.25">
      <c r="A742" s="207" t="s">
        <v>477</v>
      </c>
      <c r="B742" s="208" t="s">
        <v>148</v>
      </c>
      <c r="C742" s="208" t="s">
        <v>148</v>
      </c>
      <c r="D742" s="208" t="s">
        <v>473</v>
      </c>
      <c r="E742" s="208"/>
      <c r="F742" s="577">
        <f t="shared" ref="F742:J744" si="437">F743</f>
        <v>50</v>
      </c>
      <c r="G742" s="577">
        <f t="shared" si="437"/>
        <v>50</v>
      </c>
      <c r="H742" s="206">
        <f t="shared" si="437"/>
        <v>25</v>
      </c>
      <c r="I742" s="206">
        <f t="shared" si="437"/>
        <v>25</v>
      </c>
      <c r="J742" s="206">
        <f t="shared" si="437"/>
        <v>25</v>
      </c>
      <c r="K742" s="242"/>
      <c r="L742" s="242"/>
      <c r="M742" s="242"/>
    </row>
    <row r="743" spans="1:13" s="112" customFormat="1" ht="47.25" x14ac:dyDescent="0.25">
      <c r="A743" s="429" t="s">
        <v>474</v>
      </c>
      <c r="B743" s="389" t="s">
        <v>148</v>
      </c>
      <c r="C743" s="389" t="s">
        <v>148</v>
      </c>
      <c r="D743" s="389" t="s">
        <v>485</v>
      </c>
      <c r="E743" s="389"/>
      <c r="F743" s="555">
        <f t="shared" si="437"/>
        <v>50</v>
      </c>
      <c r="G743" s="555">
        <f t="shared" si="437"/>
        <v>50</v>
      </c>
      <c r="H743" s="209">
        <f t="shared" si="437"/>
        <v>25</v>
      </c>
      <c r="I743" s="209">
        <f t="shared" si="437"/>
        <v>25</v>
      </c>
      <c r="J743" s="209">
        <f t="shared" si="437"/>
        <v>25</v>
      </c>
      <c r="K743" s="242"/>
      <c r="L743" s="242"/>
      <c r="M743" s="242"/>
    </row>
    <row r="744" spans="1:13" s="112" customFormat="1" ht="31.5" x14ac:dyDescent="0.25">
      <c r="A744" s="386" t="s">
        <v>140</v>
      </c>
      <c r="B744" s="389" t="s">
        <v>148</v>
      </c>
      <c r="C744" s="389" t="s">
        <v>148</v>
      </c>
      <c r="D744" s="389" t="s">
        <v>485</v>
      </c>
      <c r="E744" s="389" t="s">
        <v>141</v>
      </c>
      <c r="F744" s="555">
        <f>F745</f>
        <v>50</v>
      </c>
      <c r="G744" s="555">
        <f>G745</f>
        <v>50</v>
      </c>
      <c r="H744" s="209">
        <f>H745</f>
        <v>25</v>
      </c>
      <c r="I744" s="209">
        <f t="shared" si="437"/>
        <v>25</v>
      </c>
      <c r="J744" s="209">
        <f t="shared" si="437"/>
        <v>25</v>
      </c>
      <c r="K744" s="242"/>
      <c r="L744" s="242"/>
      <c r="M744" s="242"/>
    </row>
    <row r="745" spans="1:13" s="112" customFormat="1" ht="31.5" x14ac:dyDescent="0.25">
      <c r="A745" s="386" t="s">
        <v>142</v>
      </c>
      <c r="B745" s="389" t="s">
        <v>148</v>
      </c>
      <c r="C745" s="389" t="s">
        <v>148</v>
      </c>
      <c r="D745" s="389" t="s">
        <v>485</v>
      </c>
      <c r="E745" s="389" t="s">
        <v>143</v>
      </c>
      <c r="F745" s="555">
        <f>'Ведом23-25'!G395</f>
        <v>50</v>
      </c>
      <c r="G745" s="555">
        <f>'Ведом23-25'!H395</f>
        <v>50</v>
      </c>
      <c r="H745" s="209">
        <f>'Ведом23-25'!I395</f>
        <v>25</v>
      </c>
      <c r="I745" s="209">
        <f>'Ведом23-25'!J395</f>
        <v>25</v>
      </c>
      <c r="J745" s="209">
        <f>'Ведом23-25'!K395</f>
        <v>25</v>
      </c>
      <c r="K745" s="242"/>
      <c r="L745" s="242"/>
      <c r="M745" s="242"/>
    </row>
    <row r="746" spans="1:13" s="112" customFormat="1" ht="15.75" x14ac:dyDescent="0.25">
      <c r="A746" s="207" t="s">
        <v>160</v>
      </c>
      <c r="B746" s="208" t="s">
        <v>148</v>
      </c>
      <c r="C746" s="208" t="s">
        <v>125</v>
      </c>
      <c r="D746" s="208"/>
      <c r="E746" s="208"/>
      <c r="F746" s="577">
        <f>F747+F764+F780</f>
        <v>26885.949999999997</v>
      </c>
      <c r="G746" s="577">
        <f>G747+G764+G780</f>
        <v>26260.5</v>
      </c>
      <c r="H746" s="206">
        <f>H747+H764+H780</f>
        <v>39385.769999999997</v>
      </c>
      <c r="I746" s="206">
        <f t="shared" ref="I746:J746" si="438">I747+I764+I780</f>
        <v>40204.85</v>
      </c>
      <c r="J746" s="206">
        <f t="shared" si="438"/>
        <v>41693.286</v>
      </c>
      <c r="K746" s="242"/>
      <c r="L746" s="242"/>
      <c r="M746" s="242"/>
    </row>
    <row r="747" spans="1:13" s="112" customFormat="1" ht="31.5" x14ac:dyDescent="0.25">
      <c r="A747" s="207" t="s">
        <v>376</v>
      </c>
      <c r="B747" s="208" t="s">
        <v>148</v>
      </c>
      <c r="C747" s="208" t="s">
        <v>125</v>
      </c>
      <c r="D747" s="208" t="s">
        <v>335</v>
      </c>
      <c r="E747" s="208"/>
      <c r="F747" s="577">
        <f>F748</f>
        <v>14915.5</v>
      </c>
      <c r="G747" s="577">
        <f>G748</f>
        <v>13954.099999999999</v>
      </c>
      <c r="H747" s="206">
        <f>H748</f>
        <v>11572.05</v>
      </c>
      <c r="I747" s="206">
        <f t="shared" ref="I747:J747" si="439">I748</f>
        <v>11968.42</v>
      </c>
      <c r="J747" s="206">
        <f t="shared" si="439"/>
        <v>12439.98</v>
      </c>
      <c r="K747" s="242"/>
      <c r="L747" s="242"/>
      <c r="M747" s="242"/>
    </row>
    <row r="748" spans="1:13" s="112" customFormat="1" ht="15.75" x14ac:dyDescent="0.25">
      <c r="A748" s="207" t="s">
        <v>377</v>
      </c>
      <c r="B748" s="208" t="s">
        <v>148</v>
      </c>
      <c r="C748" s="208" t="s">
        <v>125</v>
      </c>
      <c r="D748" s="208" t="s">
        <v>336</v>
      </c>
      <c r="E748" s="208"/>
      <c r="F748" s="577">
        <f>F749+F754+F761</f>
        <v>14915.5</v>
      </c>
      <c r="G748" s="577">
        <f>G749+G754+G761</f>
        <v>13954.099999999999</v>
      </c>
      <c r="H748" s="206">
        <f>H749+H754+H761</f>
        <v>11572.05</v>
      </c>
      <c r="I748" s="206">
        <f t="shared" ref="I748:J748" si="440">I749+I754+I761</f>
        <v>11968.42</v>
      </c>
      <c r="J748" s="206">
        <f t="shared" si="440"/>
        <v>12439.98</v>
      </c>
      <c r="K748" s="242"/>
      <c r="L748" s="242"/>
      <c r="M748" s="242"/>
    </row>
    <row r="749" spans="1:13" ht="31.5" x14ac:dyDescent="0.25">
      <c r="A749" s="386" t="s">
        <v>360</v>
      </c>
      <c r="B749" s="389" t="s">
        <v>148</v>
      </c>
      <c r="C749" s="389" t="s">
        <v>125</v>
      </c>
      <c r="D749" s="389" t="s">
        <v>337</v>
      </c>
      <c r="E749" s="389"/>
      <c r="F749" s="555">
        <f>F750+F752</f>
        <v>6045.4</v>
      </c>
      <c r="G749" s="555">
        <f>G750+G752</f>
        <v>5440.4</v>
      </c>
      <c r="H749" s="209">
        <f>H750+H752</f>
        <v>7316.27</v>
      </c>
      <c r="I749" s="209">
        <f t="shared" ref="I749:J749" si="441">I750+I752</f>
        <v>7580.85</v>
      </c>
      <c r="J749" s="209">
        <f t="shared" si="441"/>
        <v>7882.06</v>
      </c>
    </row>
    <row r="750" spans="1:13" s="112" customFormat="1" ht="78.75" x14ac:dyDescent="0.25">
      <c r="A750" s="386" t="s">
        <v>87</v>
      </c>
      <c r="B750" s="389" t="s">
        <v>148</v>
      </c>
      <c r="C750" s="389" t="s">
        <v>125</v>
      </c>
      <c r="D750" s="389" t="s">
        <v>337</v>
      </c>
      <c r="E750" s="389" t="s">
        <v>88</v>
      </c>
      <c r="F750" s="555">
        <f>F751</f>
        <v>5794.4</v>
      </c>
      <c r="G750" s="555">
        <f>G751</f>
        <v>4254.3</v>
      </c>
      <c r="H750" s="209">
        <f>H751</f>
        <v>7266.27</v>
      </c>
      <c r="I750" s="209">
        <f t="shared" ref="I750:J750" si="442">I751</f>
        <v>7530.85</v>
      </c>
      <c r="J750" s="209">
        <f t="shared" si="442"/>
        <v>7832.06</v>
      </c>
      <c r="K750" s="242"/>
      <c r="L750" s="242"/>
      <c r="M750" s="242"/>
    </row>
    <row r="751" spans="1:13" s="112" customFormat="1" ht="31.5" x14ac:dyDescent="0.25">
      <c r="A751" s="386" t="s">
        <v>89</v>
      </c>
      <c r="B751" s="389" t="s">
        <v>148</v>
      </c>
      <c r="C751" s="389" t="s">
        <v>125</v>
      </c>
      <c r="D751" s="389" t="s">
        <v>337</v>
      </c>
      <c r="E751" s="389" t="s">
        <v>90</v>
      </c>
      <c r="F751" s="575">
        <f>'Ведом23-25'!G824</f>
        <v>5794.4</v>
      </c>
      <c r="G751" s="575">
        <f>'Ведом23-25'!H824</f>
        <v>4254.3</v>
      </c>
      <c r="H751" s="18">
        <f>'Ведом23-25'!I824</f>
        <v>7266.27</v>
      </c>
      <c r="I751" s="18">
        <f>'Ведом23-25'!J824</f>
        <v>7530.85</v>
      </c>
      <c r="J751" s="18">
        <f>'Ведом23-25'!K824</f>
        <v>7832.06</v>
      </c>
      <c r="K751" s="242"/>
      <c r="L751" s="242"/>
      <c r="M751" s="242"/>
    </row>
    <row r="752" spans="1:13" s="112" customFormat="1" ht="31.5" x14ac:dyDescent="0.25">
      <c r="A752" s="386" t="s">
        <v>91</v>
      </c>
      <c r="B752" s="389" t="s">
        <v>148</v>
      </c>
      <c r="C752" s="389" t="s">
        <v>125</v>
      </c>
      <c r="D752" s="389" t="s">
        <v>337</v>
      </c>
      <c r="E752" s="389" t="s">
        <v>92</v>
      </c>
      <c r="F752" s="555">
        <f>F753</f>
        <v>251</v>
      </c>
      <c r="G752" s="555">
        <f>G753</f>
        <v>1186.0999999999999</v>
      </c>
      <c r="H752" s="209">
        <f>H753</f>
        <v>50</v>
      </c>
      <c r="I752" s="209">
        <f t="shared" ref="I752:J752" si="443">I753</f>
        <v>50</v>
      </c>
      <c r="J752" s="209">
        <f t="shared" si="443"/>
        <v>50</v>
      </c>
      <c r="K752" s="242"/>
      <c r="L752" s="242"/>
      <c r="M752" s="242"/>
    </row>
    <row r="753" spans="1:13" ht="31.5" x14ac:dyDescent="0.25">
      <c r="A753" s="386" t="s">
        <v>93</v>
      </c>
      <c r="B753" s="389" t="s">
        <v>148</v>
      </c>
      <c r="C753" s="389" t="s">
        <v>125</v>
      </c>
      <c r="D753" s="389" t="s">
        <v>337</v>
      </c>
      <c r="E753" s="389" t="s">
        <v>94</v>
      </c>
      <c r="F753" s="555">
        <f>'Ведом23-25'!G826</f>
        <v>251</v>
      </c>
      <c r="G753" s="555">
        <f>'Ведом23-25'!H826</f>
        <v>1186.0999999999999</v>
      </c>
      <c r="H753" s="209">
        <f>'Ведом23-25'!I826</f>
        <v>50</v>
      </c>
      <c r="I753" s="209">
        <f>'Ведом23-25'!J826</f>
        <v>50</v>
      </c>
      <c r="J753" s="209">
        <f>'Ведом23-25'!K826</f>
        <v>50</v>
      </c>
    </row>
    <row r="754" spans="1:13" ht="31.5" x14ac:dyDescent="0.25">
      <c r="A754" s="386" t="s">
        <v>319</v>
      </c>
      <c r="B754" s="389" t="s">
        <v>148</v>
      </c>
      <c r="C754" s="389" t="s">
        <v>125</v>
      </c>
      <c r="D754" s="389" t="s">
        <v>338</v>
      </c>
      <c r="E754" s="389"/>
      <c r="F754" s="555">
        <f>F755+F757+F759</f>
        <v>8435.1</v>
      </c>
      <c r="G754" s="555">
        <f>G755+G757+G759</f>
        <v>8342.7999999999993</v>
      </c>
      <c r="H754" s="209">
        <f>H755+H757+H759</f>
        <v>4126.78</v>
      </c>
      <c r="I754" s="209">
        <f t="shared" ref="I754:J754" si="444">I755+I757+I759</f>
        <v>4258.57</v>
      </c>
      <c r="J754" s="209">
        <f t="shared" si="444"/>
        <v>4428.92</v>
      </c>
    </row>
    <row r="755" spans="1:13" ht="78.75" x14ac:dyDescent="0.25">
      <c r="A755" s="386" t="s">
        <v>87</v>
      </c>
      <c r="B755" s="389" t="s">
        <v>148</v>
      </c>
      <c r="C755" s="389" t="s">
        <v>125</v>
      </c>
      <c r="D755" s="389" t="s">
        <v>338</v>
      </c>
      <c r="E755" s="389" t="s">
        <v>88</v>
      </c>
      <c r="F755" s="555">
        <f>F756</f>
        <v>7593.9</v>
      </c>
      <c r="G755" s="555">
        <f>G756</f>
        <v>7514.2</v>
      </c>
      <c r="H755" s="209">
        <f>H756</f>
        <v>4126.78</v>
      </c>
      <c r="I755" s="209">
        <f t="shared" ref="I755:J755" si="445">I756</f>
        <v>4258.57</v>
      </c>
      <c r="J755" s="209">
        <f t="shared" si="445"/>
        <v>4428.92</v>
      </c>
    </row>
    <row r="756" spans="1:13" ht="31.5" x14ac:dyDescent="0.25">
      <c r="A756" s="386" t="s">
        <v>89</v>
      </c>
      <c r="B756" s="389" t="s">
        <v>148</v>
      </c>
      <c r="C756" s="389" t="s">
        <v>125</v>
      </c>
      <c r="D756" s="389" t="s">
        <v>338</v>
      </c>
      <c r="E756" s="389" t="s">
        <v>90</v>
      </c>
      <c r="F756" s="555">
        <f>'Ведом23-25'!G829</f>
        <v>7593.9</v>
      </c>
      <c r="G756" s="555">
        <f>'Ведом23-25'!H829</f>
        <v>7514.2</v>
      </c>
      <c r="H756" s="209">
        <f>'Ведом23-25'!I829</f>
        <v>4126.78</v>
      </c>
      <c r="I756" s="209">
        <f>'Ведом23-25'!J829</f>
        <v>4258.57</v>
      </c>
      <c r="J756" s="209">
        <f>'Ведом23-25'!K829</f>
        <v>4428.92</v>
      </c>
    </row>
    <row r="757" spans="1:13" ht="31.5" x14ac:dyDescent="0.25">
      <c r="A757" s="386" t="s">
        <v>91</v>
      </c>
      <c r="B757" s="389" t="s">
        <v>148</v>
      </c>
      <c r="C757" s="389" t="s">
        <v>125</v>
      </c>
      <c r="D757" s="389" t="s">
        <v>338</v>
      </c>
      <c r="E757" s="389" t="s">
        <v>92</v>
      </c>
      <c r="F757" s="555">
        <f>F758</f>
        <v>827.2</v>
      </c>
      <c r="G757" s="555">
        <f>G758</f>
        <v>827.2</v>
      </c>
      <c r="H757" s="209">
        <f>H758</f>
        <v>0</v>
      </c>
      <c r="I757" s="209">
        <f t="shared" ref="I757:J757" si="446">I758</f>
        <v>0</v>
      </c>
      <c r="J757" s="209">
        <f t="shared" si="446"/>
        <v>0</v>
      </c>
    </row>
    <row r="758" spans="1:13" ht="31.5" x14ac:dyDescent="0.25">
      <c r="A758" s="386" t="s">
        <v>93</v>
      </c>
      <c r="B758" s="389" t="s">
        <v>148</v>
      </c>
      <c r="C758" s="389" t="s">
        <v>125</v>
      </c>
      <c r="D758" s="389" t="s">
        <v>338</v>
      </c>
      <c r="E758" s="389" t="s">
        <v>94</v>
      </c>
      <c r="F758" s="555">
        <f>'Ведом23-25'!G831</f>
        <v>827.2</v>
      </c>
      <c r="G758" s="555">
        <f>'Ведом23-25'!H831</f>
        <v>827.2</v>
      </c>
      <c r="H758" s="209">
        <f>'Ведом23-25'!I831</f>
        <v>0</v>
      </c>
      <c r="I758" s="209">
        <f>'Ведом23-25'!J831</f>
        <v>0</v>
      </c>
      <c r="J758" s="209">
        <f>'Ведом23-25'!K831</f>
        <v>0</v>
      </c>
    </row>
    <row r="759" spans="1:13" ht="15.75" x14ac:dyDescent="0.25">
      <c r="A759" s="386" t="s">
        <v>95</v>
      </c>
      <c r="B759" s="389" t="s">
        <v>148</v>
      </c>
      <c r="C759" s="389" t="s">
        <v>125</v>
      </c>
      <c r="D759" s="389" t="s">
        <v>338</v>
      </c>
      <c r="E759" s="389" t="s">
        <v>101</v>
      </c>
      <c r="F759" s="555">
        <f>F760</f>
        <v>14</v>
      </c>
      <c r="G759" s="555">
        <f>G760</f>
        <v>1.4</v>
      </c>
      <c r="H759" s="209">
        <f>H760</f>
        <v>0</v>
      </c>
      <c r="I759" s="209">
        <f t="shared" ref="I759:J759" si="447">I760</f>
        <v>0</v>
      </c>
      <c r="J759" s="209">
        <f t="shared" si="447"/>
        <v>0</v>
      </c>
    </row>
    <row r="760" spans="1:13" ht="15.75" x14ac:dyDescent="0.25">
      <c r="A760" s="386" t="s">
        <v>227</v>
      </c>
      <c r="B760" s="389" t="s">
        <v>148</v>
      </c>
      <c r="C760" s="389" t="s">
        <v>125</v>
      </c>
      <c r="D760" s="389" t="s">
        <v>338</v>
      </c>
      <c r="E760" s="389" t="s">
        <v>97</v>
      </c>
      <c r="F760" s="555">
        <f>'Ведом23-25'!G835</f>
        <v>14</v>
      </c>
      <c r="G760" s="555">
        <f>'Ведом23-25'!H835</f>
        <v>1.4</v>
      </c>
      <c r="H760" s="209">
        <f>'Ведом23-25'!I835</f>
        <v>0</v>
      </c>
      <c r="I760" s="209">
        <f>'Ведом23-25'!J835</f>
        <v>0</v>
      </c>
      <c r="J760" s="209">
        <f>'Ведом23-25'!K835</f>
        <v>0</v>
      </c>
    </row>
    <row r="761" spans="1:13" s="112" customFormat="1" ht="47.25" x14ac:dyDescent="0.25">
      <c r="A761" s="386" t="s">
        <v>318</v>
      </c>
      <c r="B761" s="389" t="s">
        <v>148</v>
      </c>
      <c r="C761" s="389" t="s">
        <v>125</v>
      </c>
      <c r="D761" s="389" t="s">
        <v>339</v>
      </c>
      <c r="E761" s="389"/>
      <c r="F761" s="555">
        <f t="shared" ref="F761:H762" si="448">F762</f>
        <v>435</v>
      </c>
      <c r="G761" s="555">
        <f t="shared" si="448"/>
        <v>170.9</v>
      </c>
      <c r="H761" s="209">
        <f t="shared" si="448"/>
        <v>129</v>
      </c>
      <c r="I761" s="209">
        <f t="shared" ref="I761:J762" si="449">I762</f>
        <v>129</v>
      </c>
      <c r="J761" s="209">
        <f t="shared" si="449"/>
        <v>129</v>
      </c>
      <c r="K761" s="242"/>
      <c r="L761" s="242"/>
      <c r="M761" s="242"/>
    </row>
    <row r="762" spans="1:13" ht="78.75" x14ac:dyDescent="0.25">
      <c r="A762" s="386" t="s">
        <v>87</v>
      </c>
      <c r="B762" s="389" t="s">
        <v>148</v>
      </c>
      <c r="C762" s="389" t="s">
        <v>125</v>
      </c>
      <c r="D762" s="389" t="s">
        <v>339</v>
      </c>
      <c r="E762" s="389" t="s">
        <v>88</v>
      </c>
      <c r="F762" s="555">
        <f t="shared" si="448"/>
        <v>435</v>
      </c>
      <c r="G762" s="555">
        <f t="shared" si="448"/>
        <v>170.9</v>
      </c>
      <c r="H762" s="209">
        <f t="shared" si="448"/>
        <v>129</v>
      </c>
      <c r="I762" s="209">
        <f t="shared" si="449"/>
        <v>129</v>
      </c>
      <c r="J762" s="209">
        <f t="shared" si="449"/>
        <v>129</v>
      </c>
    </row>
    <row r="763" spans="1:13" ht="31.5" x14ac:dyDescent="0.25">
      <c r="A763" s="386" t="s">
        <v>89</v>
      </c>
      <c r="B763" s="389" t="s">
        <v>148</v>
      </c>
      <c r="C763" s="389" t="s">
        <v>125</v>
      </c>
      <c r="D763" s="389" t="s">
        <v>339</v>
      </c>
      <c r="E763" s="389" t="s">
        <v>90</v>
      </c>
      <c r="F763" s="555">
        <f>'Ведом23-25'!G838</f>
        <v>435</v>
      </c>
      <c r="G763" s="555">
        <f>'Ведом23-25'!H838</f>
        <v>170.9</v>
      </c>
      <c r="H763" s="209">
        <f>'Ведом23-25'!I838</f>
        <v>129</v>
      </c>
      <c r="I763" s="209">
        <f>'Ведом23-25'!J838</f>
        <v>129</v>
      </c>
      <c r="J763" s="209">
        <f>'Ведом23-25'!K838</f>
        <v>129</v>
      </c>
    </row>
    <row r="764" spans="1:13" ht="15.75" x14ac:dyDescent="0.25">
      <c r="A764" s="207" t="s">
        <v>100</v>
      </c>
      <c r="B764" s="208" t="s">
        <v>148</v>
      </c>
      <c r="C764" s="208" t="s">
        <v>125</v>
      </c>
      <c r="D764" s="208" t="s">
        <v>343</v>
      </c>
      <c r="E764" s="208"/>
      <c r="F764" s="577">
        <f>F765+F776</f>
        <v>11970.449999999999</v>
      </c>
      <c r="G764" s="577">
        <f>G765+G776</f>
        <v>12306.4</v>
      </c>
      <c r="H764" s="206">
        <f>H765+H776</f>
        <v>17306.12</v>
      </c>
      <c r="I764" s="206">
        <f t="shared" ref="I764:J764" si="450">I765+I776</f>
        <v>17740.830000000002</v>
      </c>
      <c r="J764" s="206">
        <f t="shared" si="450"/>
        <v>18362.100000000002</v>
      </c>
    </row>
    <row r="765" spans="1:13" s="112" customFormat="1" ht="15.75" x14ac:dyDescent="0.25">
      <c r="A765" s="207" t="s">
        <v>775</v>
      </c>
      <c r="B765" s="208" t="s">
        <v>148</v>
      </c>
      <c r="C765" s="208" t="s">
        <v>125</v>
      </c>
      <c r="D765" s="208" t="s">
        <v>398</v>
      </c>
      <c r="E765" s="208"/>
      <c r="F765" s="577">
        <f>F766+F769</f>
        <v>11470.449999999999</v>
      </c>
      <c r="G765" s="577">
        <f>G766+G769</f>
        <v>11806.4</v>
      </c>
      <c r="H765" s="206">
        <f>H766+H769</f>
        <v>16656.12</v>
      </c>
      <c r="I765" s="206">
        <f t="shared" ref="I765:J765" si="451">I766+I769</f>
        <v>17090.830000000002</v>
      </c>
      <c r="J765" s="206">
        <f t="shared" si="451"/>
        <v>17712.100000000002</v>
      </c>
      <c r="K765" s="242"/>
      <c r="L765" s="242"/>
      <c r="M765" s="242"/>
    </row>
    <row r="766" spans="1:13" s="112" customFormat="1" ht="47.25" x14ac:dyDescent="0.25">
      <c r="A766" s="386" t="s">
        <v>318</v>
      </c>
      <c r="B766" s="389" t="s">
        <v>148</v>
      </c>
      <c r="C766" s="389" t="s">
        <v>125</v>
      </c>
      <c r="D766" s="389" t="s">
        <v>401</v>
      </c>
      <c r="E766" s="389"/>
      <c r="F766" s="555">
        <f t="shared" ref="F766:H767" si="452">F767</f>
        <v>40</v>
      </c>
      <c r="G766" s="555">
        <f t="shared" si="452"/>
        <v>43.7</v>
      </c>
      <c r="H766" s="209">
        <f t="shared" si="452"/>
        <v>258</v>
      </c>
      <c r="I766" s="209">
        <f t="shared" ref="I766:J767" si="453">I767</f>
        <v>258</v>
      </c>
      <c r="J766" s="209">
        <f t="shared" si="453"/>
        <v>258</v>
      </c>
      <c r="K766" s="242"/>
      <c r="L766" s="242"/>
      <c r="M766" s="242"/>
    </row>
    <row r="767" spans="1:13" s="112" customFormat="1" ht="78.75" x14ac:dyDescent="0.25">
      <c r="A767" s="386" t="s">
        <v>87</v>
      </c>
      <c r="B767" s="389" t="s">
        <v>148</v>
      </c>
      <c r="C767" s="389" t="s">
        <v>125</v>
      </c>
      <c r="D767" s="389" t="s">
        <v>401</v>
      </c>
      <c r="E767" s="389" t="s">
        <v>88</v>
      </c>
      <c r="F767" s="555">
        <f t="shared" si="452"/>
        <v>40</v>
      </c>
      <c r="G767" s="555">
        <f t="shared" si="452"/>
        <v>43.7</v>
      </c>
      <c r="H767" s="209">
        <f t="shared" si="452"/>
        <v>258</v>
      </c>
      <c r="I767" s="209">
        <f t="shared" si="453"/>
        <v>258</v>
      </c>
      <c r="J767" s="209">
        <f t="shared" si="453"/>
        <v>258</v>
      </c>
      <c r="K767" s="242"/>
      <c r="L767" s="242"/>
      <c r="M767" s="242"/>
    </row>
    <row r="768" spans="1:13" s="112" customFormat="1" ht="31.5" x14ac:dyDescent="0.25">
      <c r="A768" s="386" t="s">
        <v>171</v>
      </c>
      <c r="B768" s="389" t="s">
        <v>148</v>
      </c>
      <c r="C768" s="389" t="s">
        <v>125</v>
      </c>
      <c r="D768" s="389" t="s">
        <v>401</v>
      </c>
      <c r="E768" s="389" t="s">
        <v>120</v>
      </c>
      <c r="F768" s="555">
        <f>'Ведом23-25'!G843</f>
        <v>40</v>
      </c>
      <c r="G768" s="555">
        <f>'Ведом23-25'!H843</f>
        <v>43.7</v>
      </c>
      <c r="H768" s="209">
        <f>'Ведом23-25'!I843</f>
        <v>258</v>
      </c>
      <c r="I768" s="209">
        <f>'Ведом23-25'!J843</f>
        <v>258</v>
      </c>
      <c r="J768" s="209">
        <f>'Ведом23-25'!K843</f>
        <v>258</v>
      </c>
      <c r="K768" s="242"/>
      <c r="L768" s="242"/>
      <c r="M768" s="242"/>
    </row>
    <row r="769" spans="1:13" s="195" customFormat="1" ht="15.75" x14ac:dyDescent="0.25">
      <c r="A769" s="386" t="s">
        <v>296</v>
      </c>
      <c r="B769" s="389" t="s">
        <v>148</v>
      </c>
      <c r="C769" s="389" t="s">
        <v>125</v>
      </c>
      <c r="D769" s="389" t="s">
        <v>400</v>
      </c>
      <c r="E769" s="389"/>
      <c r="F769" s="555">
        <f>F770+F772+F774</f>
        <v>11430.449999999999</v>
      </c>
      <c r="G769" s="555">
        <f>G770+G772+G774</f>
        <v>11762.699999999999</v>
      </c>
      <c r="H769" s="209">
        <f>H770+H772+H774</f>
        <v>16398.12</v>
      </c>
      <c r="I769" s="209">
        <f t="shared" ref="I769:J769" si="454">I770+I772+I774</f>
        <v>16832.830000000002</v>
      </c>
      <c r="J769" s="209">
        <f t="shared" si="454"/>
        <v>17454.100000000002</v>
      </c>
      <c r="K769" s="242"/>
      <c r="L769" s="242"/>
      <c r="M769" s="242"/>
    </row>
    <row r="770" spans="1:13" s="195" customFormat="1" ht="78.75" x14ac:dyDescent="0.25">
      <c r="A770" s="386" t="s">
        <v>87</v>
      </c>
      <c r="B770" s="389" t="s">
        <v>148</v>
      </c>
      <c r="C770" s="389" t="s">
        <v>125</v>
      </c>
      <c r="D770" s="389" t="s">
        <v>400</v>
      </c>
      <c r="E770" s="389" t="s">
        <v>88</v>
      </c>
      <c r="F770" s="555">
        <f>F771</f>
        <v>10743.3</v>
      </c>
      <c r="G770" s="555">
        <f>G771</f>
        <v>11166.4</v>
      </c>
      <c r="H770" s="209">
        <f>H771</f>
        <v>15097.22</v>
      </c>
      <c r="I770" s="209">
        <f t="shared" ref="I770:J770" si="455">I771</f>
        <v>15531.93</v>
      </c>
      <c r="J770" s="209">
        <f t="shared" si="455"/>
        <v>16153.2</v>
      </c>
      <c r="K770" s="242"/>
      <c r="L770" s="242"/>
      <c r="M770" s="242"/>
    </row>
    <row r="771" spans="1:13" s="195" customFormat="1" ht="31.5" x14ac:dyDescent="0.25">
      <c r="A771" s="386" t="s">
        <v>171</v>
      </c>
      <c r="B771" s="389" t="s">
        <v>148</v>
      </c>
      <c r="C771" s="389" t="s">
        <v>125</v>
      </c>
      <c r="D771" s="389" t="s">
        <v>400</v>
      </c>
      <c r="E771" s="389" t="s">
        <v>120</v>
      </c>
      <c r="F771" s="555">
        <f>'Ведом23-25'!G846</f>
        <v>10743.3</v>
      </c>
      <c r="G771" s="555">
        <f>'Ведом23-25'!H846</f>
        <v>11166.4</v>
      </c>
      <c r="H771" s="209">
        <f>'Ведом23-25'!I846</f>
        <v>15097.22</v>
      </c>
      <c r="I771" s="209">
        <f>'Ведом23-25'!J846</f>
        <v>15531.93</v>
      </c>
      <c r="J771" s="209">
        <f>'Ведом23-25'!K846</f>
        <v>16153.2</v>
      </c>
      <c r="K771" s="242"/>
      <c r="L771" s="242"/>
      <c r="M771" s="242"/>
    </row>
    <row r="772" spans="1:13" s="195" customFormat="1" ht="31.5" x14ac:dyDescent="0.25">
      <c r="A772" s="386" t="s">
        <v>91</v>
      </c>
      <c r="B772" s="389" t="s">
        <v>148</v>
      </c>
      <c r="C772" s="389" t="s">
        <v>125</v>
      </c>
      <c r="D772" s="389" t="s">
        <v>400</v>
      </c>
      <c r="E772" s="389" t="s">
        <v>92</v>
      </c>
      <c r="F772" s="555">
        <f>F773</f>
        <v>687.15</v>
      </c>
      <c r="G772" s="555">
        <f>G773</f>
        <v>596.29999999999995</v>
      </c>
      <c r="H772" s="209">
        <f>H773</f>
        <v>1293.9000000000001</v>
      </c>
      <c r="I772" s="209">
        <f t="shared" ref="I772:J772" si="456">I773</f>
        <v>1293.9000000000001</v>
      </c>
      <c r="J772" s="209">
        <f t="shared" si="456"/>
        <v>1293.9000000000001</v>
      </c>
      <c r="K772" s="242"/>
      <c r="L772" s="242"/>
      <c r="M772" s="242"/>
    </row>
    <row r="773" spans="1:13" s="195" customFormat="1" ht="31.5" x14ac:dyDescent="0.25">
      <c r="A773" s="386" t="s">
        <v>93</v>
      </c>
      <c r="B773" s="389" t="s">
        <v>148</v>
      </c>
      <c r="C773" s="389" t="s">
        <v>125</v>
      </c>
      <c r="D773" s="389" t="s">
        <v>400</v>
      </c>
      <c r="E773" s="389" t="s">
        <v>94</v>
      </c>
      <c r="F773" s="555">
        <f>'Ведом23-25'!G848</f>
        <v>687.15</v>
      </c>
      <c r="G773" s="555">
        <f>'Ведом23-25'!H848</f>
        <v>596.29999999999995</v>
      </c>
      <c r="H773" s="209">
        <f>'Ведом23-25'!I848</f>
        <v>1293.9000000000001</v>
      </c>
      <c r="I773" s="209">
        <f>'Ведом23-25'!J848</f>
        <v>1293.9000000000001</v>
      </c>
      <c r="J773" s="209">
        <f>'Ведом23-25'!K848</f>
        <v>1293.9000000000001</v>
      </c>
      <c r="K773" s="242"/>
      <c r="L773" s="242"/>
      <c r="M773" s="242"/>
    </row>
    <row r="774" spans="1:13" s="195" customFormat="1" ht="15.75" x14ac:dyDescent="0.25">
      <c r="A774" s="386" t="s">
        <v>95</v>
      </c>
      <c r="B774" s="389" t="s">
        <v>148</v>
      </c>
      <c r="C774" s="389" t="s">
        <v>125</v>
      </c>
      <c r="D774" s="389" t="s">
        <v>400</v>
      </c>
      <c r="E774" s="389" t="s">
        <v>101</v>
      </c>
      <c r="F774" s="555">
        <f>F775</f>
        <v>0</v>
      </c>
      <c r="G774" s="555">
        <f>G775</f>
        <v>0</v>
      </c>
      <c r="H774" s="209">
        <f>H775</f>
        <v>7</v>
      </c>
      <c r="I774" s="209">
        <f t="shared" ref="I774:J774" si="457">I775</f>
        <v>7</v>
      </c>
      <c r="J774" s="209">
        <f t="shared" si="457"/>
        <v>7</v>
      </c>
      <c r="K774" s="242"/>
      <c r="L774" s="242"/>
      <c r="M774" s="242"/>
    </row>
    <row r="775" spans="1:13" s="195" customFormat="1" ht="15.75" x14ac:dyDescent="0.25">
      <c r="A775" s="386" t="s">
        <v>227</v>
      </c>
      <c r="B775" s="389" t="s">
        <v>148</v>
      </c>
      <c r="C775" s="389" t="s">
        <v>125</v>
      </c>
      <c r="D775" s="389" t="s">
        <v>400</v>
      </c>
      <c r="E775" s="389" t="s">
        <v>97</v>
      </c>
      <c r="F775" s="555">
        <f>'Ведом23-25'!G850</f>
        <v>0</v>
      </c>
      <c r="G775" s="555">
        <f>'Ведом23-25'!H850</f>
        <v>0</v>
      </c>
      <c r="H775" s="209">
        <f>'Ведом23-25'!I850</f>
        <v>7</v>
      </c>
      <c r="I775" s="209">
        <f>'Ведом23-25'!J850</f>
        <v>7</v>
      </c>
      <c r="J775" s="209">
        <f>'Ведом23-25'!K850</f>
        <v>7</v>
      </c>
      <c r="K775" s="242"/>
      <c r="L775" s="242"/>
      <c r="M775" s="242"/>
    </row>
    <row r="776" spans="1:13" s="195" customFormat="1" ht="31.5" x14ac:dyDescent="0.25">
      <c r="A776" s="207" t="s">
        <v>344</v>
      </c>
      <c r="B776" s="208" t="s">
        <v>148</v>
      </c>
      <c r="C776" s="208" t="s">
        <v>125</v>
      </c>
      <c r="D776" s="208" t="s">
        <v>342</v>
      </c>
      <c r="E776" s="208"/>
      <c r="F776" s="577">
        <f t="shared" ref="F776:H778" si="458">F777</f>
        <v>500</v>
      </c>
      <c r="G776" s="577">
        <f t="shared" si="458"/>
        <v>500</v>
      </c>
      <c r="H776" s="206">
        <f t="shared" si="458"/>
        <v>650</v>
      </c>
      <c r="I776" s="206">
        <f t="shared" ref="I776:J778" si="459">I777</f>
        <v>650</v>
      </c>
      <c r="J776" s="206">
        <f t="shared" si="459"/>
        <v>650</v>
      </c>
      <c r="K776" s="242"/>
      <c r="L776" s="242"/>
      <c r="M776" s="242"/>
    </row>
    <row r="777" spans="1:13" s="112" customFormat="1" ht="15.75" x14ac:dyDescent="0.25">
      <c r="A777" s="386" t="s">
        <v>198</v>
      </c>
      <c r="B777" s="389" t="s">
        <v>148</v>
      </c>
      <c r="C777" s="389" t="s">
        <v>125</v>
      </c>
      <c r="D777" s="389" t="s">
        <v>392</v>
      </c>
      <c r="E777" s="389"/>
      <c r="F777" s="555">
        <f t="shared" si="458"/>
        <v>500</v>
      </c>
      <c r="G777" s="555">
        <f t="shared" si="458"/>
        <v>500</v>
      </c>
      <c r="H777" s="209">
        <f t="shared" si="458"/>
        <v>650</v>
      </c>
      <c r="I777" s="209">
        <f t="shared" si="459"/>
        <v>650</v>
      </c>
      <c r="J777" s="209">
        <f t="shared" si="459"/>
        <v>650</v>
      </c>
      <c r="K777" s="242"/>
      <c r="L777" s="242"/>
      <c r="M777" s="242"/>
    </row>
    <row r="778" spans="1:13" s="112" customFormat="1" ht="31.5" x14ac:dyDescent="0.25">
      <c r="A778" s="386" t="s">
        <v>91</v>
      </c>
      <c r="B778" s="389" t="s">
        <v>148</v>
      </c>
      <c r="C778" s="389" t="s">
        <v>125</v>
      </c>
      <c r="D778" s="389" t="s">
        <v>392</v>
      </c>
      <c r="E778" s="389" t="s">
        <v>92</v>
      </c>
      <c r="F778" s="555">
        <f t="shared" si="458"/>
        <v>500</v>
      </c>
      <c r="G778" s="555">
        <f t="shared" si="458"/>
        <v>500</v>
      </c>
      <c r="H778" s="209">
        <f t="shared" si="458"/>
        <v>650</v>
      </c>
      <c r="I778" s="209">
        <f t="shared" si="459"/>
        <v>650</v>
      </c>
      <c r="J778" s="209">
        <f t="shared" si="459"/>
        <v>650</v>
      </c>
      <c r="K778" s="242"/>
      <c r="L778" s="242"/>
      <c r="M778" s="242"/>
    </row>
    <row r="779" spans="1:13" s="112" customFormat="1" ht="31.5" x14ac:dyDescent="0.25">
      <c r="A779" s="386" t="s">
        <v>93</v>
      </c>
      <c r="B779" s="389" t="s">
        <v>148</v>
      </c>
      <c r="C779" s="389" t="s">
        <v>125</v>
      </c>
      <c r="D779" s="389" t="s">
        <v>392</v>
      </c>
      <c r="E779" s="389" t="s">
        <v>94</v>
      </c>
      <c r="F779" s="555">
        <f>'Ведом23-25'!G854</f>
        <v>500</v>
      </c>
      <c r="G779" s="555">
        <f>'Ведом23-25'!H854</f>
        <v>500</v>
      </c>
      <c r="H779" s="209">
        <f>'Ведом23-25'!I854</f>
        <v>650</v>
      </c>
      <c r="I779" s="209">
        <f>'Ведом23-25'!J854</f>
        <v>650</v>
      </c>
      <c r="J779" s="209">
        <f>'Ведом23-25'!K854</f>
        <v>650</v>
      </c>
      <c r="K779" s="242"/>
      <c r="L779" s="242"/>
      <c r="M779" s="242"/>
    </row>
    <row r="780" spans="1:13" s="112" customFormat="1" ht="31.5" x14ac:dyDescent="0.25">
      <c r="A780" s="207" t="s">
        <v>660</v>
      </c>
      <c r="B780" s="208" t="s">
        <v>148</v>
      </c>
      <c r="C780" s="208" t="s">
        <v>125</v>
      </c>
      <c r="D780" s="208" t="s">
        <v>192</v>
      </c>
      <c r="E780" s="389"/>
      <c r="F780" s="577">
        <f>F781+F785</f>
        <v>0</v>
      </c>
      <c r="G780" s="577">
        <f>G781+G785</f>
        <v>0</v>
      </c>
      <c r="H780" s="206">
        <f>H781+H785</f>
        <v>10507.599999999999</v>
      </c>
      <c r="I780" s="206">
        <f t="shared" ref="I780:J780" si="460">I781+I785</f>
        <v>10495.599999999999</v>
      </c>
      <c r="J780" s="206">
        <f t="shared" si="460"/>
        <v>10891.206</v>
      </c>
      <c r="K780" s="242"/>
      <c r="L780" s="242"/>
      <c r="M780" s="242"/>
    </row>
    <row r="781" spans="1:13" s="112" customFormat="1" ht="31.5" x14ac:dyDescent="0.25">
      <c r="A781" s="207" t="s">
        <v>391</v>
      </c>
      <c r="B781" s="208" t="s">
        <v>148</v>
      </c>
      <c r="C781" s="208" t="s">
        <v>125</v>
      </c>
      <c r="D781" s="208" t="s">
        <v>604</v>
      </c>
      <c r="E781" s="208"/>
      <c r="F781" s="577">
        <f t="shared" ref="F781:J783" si="461">F782</f>
        <v>0</v>
      </c>
      <c r="G781" s="577">
        <f t="shared" si="461"/>
        <v>0</v>
      </c>
      <c r="H781" s="206">
        <f t="shared" si="461"/>
        <v>9532.7999999999993</v>
      </c>
      <c r="I781" s="206">
        <f t="shared" si="461"/>
        <v>9520.7999999999993</v>
      </c>
      <c r="J781" s="206">
        <f t="shared" si="461"/>
        <v>9916.4060000000009</v>
      </c>
      <c r="K781" s="242"/>
      <c r="L781" s="242"/>
      <c r="M781" s="242"/>
    </row>
    <row r="782" spans="1:13" s="112" customFormat="1" ht="31.5" x14ac:dyDescent="0.25">
      <c r="A782" s="21" t="s">
        <v>940</v>
      </c>
      <c r="B782" s="389" t="s">
        <v>148</v>
      </c>
      <c r="C782" s="389" t="s">
        <v>125</v>
      </c>
      <c r="D782" s="389" t="s">
        <v>898</v>
      </c>
      <c r="E782" s="389"/>
      <c r="F782" s="555">
        <f t="shared" si="461"/>
        <v>0</v>
      </c>
      <c r="G782" s="555">
        <f t="shared" si="461"/>
        <v>0</v>
      </c>
      <c r="H782" s="209">
        <f t="shared" si="461"/>
        <v>9532.7999999999993</v>
      </c>
      <c r="I782" s="209">
        <f t="shared" si="461"/>
        <v>9520.7999999999993</v>
      </c>
      <c r="J782" s="209">
        <f t="shared" si="461"/>
        <v>9916.4060000000009</v>
      </c>
      <c r="K782" s="242"/>
      <c r="L782" s="242"/>
      <c r="M782" s="242"/>
    </row>
    <row r="783" spans="1:13" s="112" customFormat="1" ht="31.5" x14ac:dyDescent="0.25">
      <c r="A783" s="386" t="s">
        <v>152</v>
      </c>
      <c r="B783" s="389" t="s">
        <v>148</v>
      </c>
      <c r="C783" s="389" t="s">
        <v>125</v>
      </c>
      <c r="D783" s="389" t="s">
        <v>898</v>
      </c>
      <c r="E783" s="389" t="s">
        <v>153</v>
      </c>
      <c r="F783" s="555">
        <f t="shared" si="461"/>
        <v>0</v>
      </c>
      <c r="G783" s="555">
        <f t="shared" si="461"/>
        <v>0</v>
      </c>
      <c r="H783" s="209">
        <f t="shared" si="461"/>
        <v>9532.7999999999993</v>
      </c>
      <c r="I783" s="209">
        <f t="shared" si="461"/>
        <v>9520.7999999999993</v>
      </c>
      <c r="J783" s="209">
        <f t="shared" si="461"/>
        <v>9916.4060000000009</v>
      </c>
      <c r="K783" s="242"/>
      <c r="L783" s="242"/>
      <c r="M783" s="242"/>
    </row>
    <row r="784" spans="1:13" s="112" customFormat="1" ht="15.75" x14ac:dyDescent="0.25">
      <c r="A784" s="386" t="s">
        <v>154</v>
      </c>
      <c r="B784" s="389" t="s">
        <v>148</v>
      </c>
      <c r="C784" s="389" t="s">
        <v>125</v>
      </c>
      <c r="D784" s="389" t="s">
        <v>898</v>
      </c>
      <c r="E784" s="389" t="s">
        <v>155</v>
      </c>
      <c r="F784" s="575">
        <f>'Ведом23-25'!G859</f>
        <v>0</v>
      </c>
      <c r="G784" s="575">
        <f>'Ведом23-25'!H859</f>
        <v>0</v>
      </c>
      <c r="H784" s="18">
        <f>'Ведом23-25'!I859</f>
        <v>9532.7999999999993</v>
      </c>
      <c r="I784" s="18">
        <f>'Ведом23-25'!J859</f>
        <v>9520.7999999999993</v>
      </c>
      <c r="J784" s="18">
        <f>'Ведом23-25'!K859</f>
        <v>9916.4060000000009</v>
      </c>
      <c r="K784" s="242"/>
      <c r="L784" s="242"/>
      <c r="M784" s="242"/>
    </row>
    <row r="785" spans="1:14" s="241" customFormat="1" ht="47.25" x14ac:dyDescent="0.25">
      <c r="A785" s="23" t="s">
        <v>765</v>
      </c>
      <c r="B785" s="208" t="s">
        <v>148</v>
      </c>
      <c r="C785" s="208" t="s">
        <v>125</v>
      </c>
      <c r="D785" s="208" t="s">
        <v>766</v>
      </c>
      <c r="E785" s="208"/>
      <c r="F785" s="576">
        <f t="shared" ref="F785:J787" si="462">F786</f>
        <v>0</v>
      </c>
      <c r="G785" s="576">
        <f t="shared" si="462"/>
        <v>0</v>
      </c>
      <c r="H785" s="27">
        <f t="shared" si="462"/>
        <v>974.8</v>
      </c>
      <c r="I785" s="27">
        <f t="shared" si="462"/>
        <v>974.8</v>
      </c>
      <c r="J785" s="27">
        <f t="shared" si="462"/>
        <v>974.8</v>
      </c>
      <c r="K785" s="242"/>
      <c r="L785" s="242"/>
      <c r="M785" s="242"/>
    </row>
    <row r="786" spans="1:14" s="241" customFormat="1" ht="47.25" x14ac:dyDescent="0.25">
      <c r="A786" s="21" t="s">
        <v>779</v>
      </c>
      <c r="B786" s="389" t="s">
        <v>148</v>
      </c>
      <c r="C786" s="389" t="s">
        <v>125</v>
      </c>
      <c r="D786" s="389" t="s">
        <v>824</v>
      </c>
      <c r="E786" s="389"/>
      <c r="F786" s="575">
        <f t="shared" si="462"/>
        <v>0</v>
      </c>
      <c r="G786" s="575">
        <f t="shared" si="462"/>
        <v>0</v>
      </c>
      <c r="H786" s="18">
        <f t="shared" si="462"/>
        <v>974.8</v>
      </c>
      <c r="I786" s="18">
        <f t="shared" si="462"/>
        <v>974.8</v>
      </c>
      <c r="J786" s="18">
        <f t="shared" si="462"/>
        <v>974.8</v>
      </c>
      <c r="K786" s="242"/>
      <c r="L786" s="242"/>
      <c r="M786" s="242"/>
    </row>
    <row r="787" spans="1:14" s="241" customFormat="1" ht="31.5" x14ac:dyDescent="0.25">
      <c r="A787" s="386" t="s">
        <v>152</v>
      </c>
      <c r="B787" s="389" t="s">
        <v>148</v>
      </c>
      <c r="C787" s="389" t="s">
        <v>125</v>
      </c>
      <c r="D787" s="389" t="s">
        <v>824</v>
      </c>
      <c r="E787" s="389" t="s">
        <v>153</v>
      </c>
      <c r="F787" s="575">
        <f t="shared" si="462"/>
        <v>0</v>
      </c>
      <c r="G787" s="575">
        <f t="shared" si="462"/>
        <v>0</v>
      </c>
      <c r="H787" s="18">
        <f t="shared" si="462"/>
        <v>974.8</v>
      </c>
      <c r="I787" s="18">
        <f t="shared" si="462"/>
        <v>974.8</v>
      </c>
      <c r="J787" s="18">
        <f t="shared" si="462"/>
        <v>974.8</v>
      </c>
      <c r="K787" s="242"/>
      <c r="L787" s="242"/>
      <c r="M787" s="242"/>
    </row>
    <row r="788" spans="1:14" s="241" customFormat="1" ht="31.5" x14ac:dyDescent="0.25">
      <c r="A788" s="101" t="s">
        <v>767</v>
      </c>
      <c r="B788" s="389" t="s">
        <v>148</v>
      </c>
      <c r="C788" s="389" t="s">
        <v>125</v>
      </c>
      <c r="D788" s="389" t="s">
        <v>824</v>
      </c>
      <c r="E788" s="389" t="s">
        <v>768</v>
      </c>
      <c r="F788" s="575">
        <f>'Ведом23-25'!G863</f>
        <v>0</v>
      </c>
      <c r="G788" s="575">
        <f>'Ведом23-25'!H863</f>
        <v>0</v>
      </c>
      <c r="H788" s="18">
        <f>'Ведом23-25'!I863</f>
        <v>974.8</v>
      </c>
      <c r="I788" s="18">
        <f>'Ведом23-25'!J863</f>
        <v>974.8</v>
      </c>
      <c r="J788" s="18">
        <f>'Ведом23-25'!K863</f>
        <v>974.8</v>
      </c>
      <c r="K788" s="242"/>
      <c r="L788" s="242"/>
      <c r="M788" s="242"/>
    </row>
    <row r="789" spans="1:14" s="241" customFormat="1" ht="15.75" x14ac:dyDescent="0.25">
      <c r="A789" s="207" t="s">
        <v>161</v>
      </c>
      <c r="B789" s="208" t="s">
        <v>162</v>
      </c>
      <c r="C789" s="208"/>
      <c r="D789" s="208"/>
      <c r="E789" s="208"/>
      <c r="F789" s="577">
        <f>F790+F885</f>
        <v>97023.699999999983</v>
      </c>
      <c r="G789" s="577">
        <f>G790+G885</f>
        <v>94816.299999999988</v>
      </c>
      <c r="H789" s="206">
        <f>H790+H885</f>
        <v>91548.660219999991</v>
      </c>
      <c r="I789" s="206">
        <f t="shared" ref="I789:J789" si="463">I790+I885</f>
        <v>89525.14</v>
      </c>
      <c r="J789" s="206">
        <f t="shared" si="463"/>
        <v>93041.94</v>
      </c>
      <c r="K789" s="242"/>
      <c r="L789" s="242"/>
      <c r="M789" s="242"/>
    </row>
    <row r="790" spans="1:14" s="241" customFormat="1" ht="15.75" x14ac:dyDescent="0.25">
      <c r="A790" s="207" t="s">
        <v>163</v>
      </c>
      <c r="B790" s="208" t="s">
        <v>162</v>
      </c>
      <c r="C790" s="208" t="s">
        <v>84</v>
      </c>
      <c r="D790" s="208"/>
      <c r="E790" s="208"/>
      <c r="F790" s="577">
        <f>F791+F877+F869</f>
        <v>71884.099999999991</v>
      </c>
      <c r="G790" s="577">
        <f>G791+G877+G869</f>
        <v>69676.7</v>
      </c>
      <c r="H790" s="206">
        <f>H791+H877+H869</f>
        <v>65403.640220000001</v>
      </c>
      <c r="I790" s="206">
        <f t="shared" ref="I790:J790" si="464">I791+I877+I869</f>
        <v>62538.79</v>
      </c>
      <c r="J790" s="206">
        <f t="shared" si="464"/>
        <v>65100.039999999994</v>
      </c>
      <c r="K790" s="242"/>
      <c r="L790" s="242"/>
      <c r="M790" s="242"/>
    </row>
    <row r="791" spans="1:14" s="241" customFormat="1" ht="31.5" x14ac:dyDescent="0.25">
      <c r="A791" s="207" t="s">
        <v>659</v>
      </c>
      <c r="B791" s="208" t="s">
        <v>162</v>
      </c>
      <c r="C791" s="208" t="s">
        <v>84</v>
      </c>
      <c r="D791" s="208" t="s">
        <v>150</v>
      </c>
      <c r="E791" s="208"/>
      <c r="F791" s="577">
        <f>F792+F803+F818+F828+F837+F841+F856+F863+F852</f>
        <v>70570.7</v>
      </c>
      <c r="G791" s="577">
        <f>G792+G803+G818+G828+G837+G841+G856+G863+G852</f>
        <v>68363.3</v>
      </c>
      <c r="H791" s="206">
        <f>H792+H803+H818+H828+H837+H841+H856+H863+H852</f>
        <v>64524.940220000004</v>
      </c>
      <c r="I791" s="206">
        <f t="shared" ref="I791:J791" si="465">I792+I803+I818+I828+I837+I841+I856+I863+I852</f>
        <v>61660.090000000004</v>
      </c>
      <c r="J791" s="206">
        <f t="shared" si="465"/>
        <v>64221.34</v>
      </c>
      <c r="K791" s="242"/>
      <c r="L791" s="242"/>
      <c r="M791" s="242"/>
    </row>
    <row r="792" spans="1:14" s="241" customFormat="1" ht="31.5" x14ac:dyDescent="0.25">
      <c r="A792" s="207" t="s">
        <v>639</v>
      </c>
      <c r="B792" s="208" t="s">
        <v>162</v>
      </c>
      <c r="C792" s="208" t="s">
        <v>84</v>
      </c>
      <c r="D792" s="208" t="s">
        <v>576</v>
      </c>
      <c r="E792" s="208"/>
      <c r="F792" s="577">
        <f>F793+F796</f>
        <v>53106.1</v>
      </c>
      <c r="G792" s="577">
        <f>G793+G796</f>
        <v>51106.1</v>
      </c>
      <c r="H792" s="206">
        <f>H793+H796</f>
        <v>54590.18</v>
      </c>
      <c r="I792" s="206">
        <f t="shared" ref="I792:J792" si="466">I793+I796</f>
        <v>57446.19</v>
      </c>
      <c r="J792" s="206">
        <f t="shared" si="466"/>
        <v>60507.439999999995</v>
      </c>
      <c r="K792" s="242"/>
      <c r="L792" s="242"/>
      <c r="M792" s="242"/>
    </row>
    <row r="793" spans="1:14" s="241" customFormat="1" ht="31.5" x14ac:dyDescent="0.25">
      <c r="A793" s="386" t="s">
        <v>164</v>
      </c>
      <c r="B793" s="389" t="s">
        <v>162</v>
      </c>
      <c r="C793" s="389" t="s">
        <v>84</v>
      </c>
      <c r="D793" s="389" t="s">
        <v>825</v>
      </c>
      <c r="E793" s="389"/>
      <c r="F793" s="555">
        <f t="shared" ref="F793:H794" si="467">F794</f>
        <v>28992.3</v>
      </c>
      <c r="G793" s="555">
        <f t="shared" si="467"/>
        <v>27992.3</v>
      </c>
      <c r="H793" s="209">
        <f t="shared" si="467"/>
        <v>29991.17</v>
      </c>
      <c r="I793" s="209">
        <f t="shared" ref="I793:J794" si="468">I794</f>
        <v>31443.14</v>
      </c>
      <c r="J793" s="209">
        <f t="shared" si="468"/>
        <v>33009.35</v>
      </c>
      <c r="K793" s="242"/>
      <c r="L793" s="242"/>
      <c r="M793" s="242"/>
    </row>
    <row r="794" spans="1:14" ht="31.5" x14ac:dyDescent="0.25">
      <c r="A794" s="386" t="s">
        <v>152</v>
      </c>
      <c r="B794" s="389" t="s">
        <v>162</v>
      </c>
      <c r="C794" s="389" t="s">
        <v>84</v>
      </c>
      <c r="D794" s="389" t="s">
        <v>825</v>
      </c>
      <c r="E794" s="389" t="s">
        <v>153</v>
      </c>
      <c r="F794" s="555">
        <f t="shared" si="467"/>
        <v>28992.3</v>
      </c>
      <c r="G794" s="555">
        <f t="shared" si="467"/>
        <v>27992.3</v>
      </c>
      <c r="H794" s="209">
        <f t="shared" si="467"/>
        <v>29991.17</v>
      </c>
      <c r="I794" s="209">
        <f t="shared" si="468"/>
        <v>31443.14</v>
      </c>
      <c r="J794" s="209">
        <f t="shared" si="468"/>
        <v>33009.35</v>
      </c>
    </row>
    <row r="795" spans="1:14" ht="15.75" x14ac:dyDescent="0.25">
      <c r="A795" s="386" t="s">
        <v>154</v>
      </c>
      <c r="B795" s="389" t="s">
        <v>162</v>
      </c>
      <c r="C795" s="389" t="s">
        <v>84</v>
      </c>
      <c r="D795" s="389" t="s">
        <v>825</v>
      </c>
      <c r="E795" s="389" t="s">
        <v>155</v>
      </c>
      <c r="F795" s="555">
        <f>'Ведом23-25'!G402</f>
        <v>28992.3</v>
      </c>
      <c r="G795" s="555">
        <f>'Ведом23-25'!H402</f>
        <v>27992.3</v>
      </c>
      <c r="H795" s="209">
        <f>'Ведом23-25'!I402</f>
        <v>29991.17</v>
      </c>
      <c r="I795" s="209">
        <f>'Ведом23-25'!J402</f>
        <v>31443.14</v>
      </c>
      <c r="J795" s="209">
        <f>'Ведом23-25'!K402</f>
        <v>33009.35</v>
      </c>
    </row>
    <row r="796" spans="1:14" ht="15.75" x14ac:dyDescent="0.25">
      <c r="A796" s="386" t="s">
        <v>295</v>
      </c>
      <c r="B796" s="389" t="s">
        <v>162</v>
      </c>
      <c r="C796" s="389" t="s">
        <v>84</v>
      </c>
      <c r="D796" s="389" t="s">
        <v>577</v>
      </c>
      <c r="E796" s="389"/>
      <c r="F796" s="555">
        <f>F797+F799+F801</f>
        <v>24113.8</v>
      </c>
      <c r="G796" s="555">
        <f>G797+G799+G801</f>
        <v>23113.8</v>
      </c>
      <c r="H796" s="209">
        <f>H797+H799+H801</f>
        <v>24599.010000000002</v>
      </c>
      <c r="I796" s="209">
        <f t="shared" ref="I796:J796" si="469">I797+I799+I801</f>
        <v>26003.05</v>
      </c>
      <c r="J796" s="209">
        <f t="shared" si="469"/>
        <v>27498.089999999997</v>
      </c>
    </row>
    <row r="797" spans="1:14" ht="78.75" x14ac:dyDescent="0.25">
      <c r="A797" s="386" t="s">
        <v>87</v>
      </c>
      <c r="B797" s="389" t="s">
        <v>162</v>
      </c>
      <c r="C797" s="389" t="s">
        <v>84</v>
      </c>
      <c r="D797" s="389" t="s">
        <v>577</v>
      </c>
      <c r="E797" s="389" t="s">
        <v>88</v>
      </c>
      <c r="F797" s="555">
        <f>F798</f>
        <v>19872.3</v>
      </c>
      <c r="G797" s="555">
        <f>G798</f>
        <v>18872.3</v>
      </c>
      <c r="H797" s="209">
        <f>H798</f>
        <v>20693.830000000002</v>
      </c>
      <c r="I797" s="209">
        <f t="shared" ref="I797:J797" si="470">I798</f>
        <v>22096.11</v>
      </c>
      <c r="J797" s="209">
        <f t="shared" si="470"/>
        <v>23589.1</v>
      </c>
    </row>
    <row r="798" spans="1:14" ht="15.75" x14ac:dyDescent="0.25">
      <c r="A798" s="386" t="s">
        <v>119</v>
      </c>
      <c r="B798" s="389" t="s">
        <v>162</v>
      </c>
      <c r="C798" s="389" t="s">
        <v>84</v>
      </c>
      <c r="D798" s="389" t="s">
        <v>577</v>
      </c>
      <c r="E798" s="389" t="s">
        <v>120</v>
      </c>
      <c r="F798" s="575">
        <f>'Ведом23-25'!G405</f>
        <v>19872.3</v>
      </c>
      <c r="G798" s="575">
        <f>'Ведом23-25'!H405</f>
        <v>18872.3</v>
      </c>
      <c r="H798" s="18">
        <f>'Ведом23-25'!I405</f>
        <v>20693.830000000002</v>
      </c>
      <c r="I798" s="18">
        <f>'Ведом23-25'!J405</f>
        <v>22096.11</v>
      </c>
      <c r="J798" s="18">
        <f>'Ведом23-25'!K405</f>
        <v>23589.1</v>
      </c>
    </row>
    <row r="799" spans="1:14" ht="31.5" x14ac:dyDescent="0.25">
      <c r="A799" s="386" t="s">
        <v>91</v>
      </c>
      <c r="B799" s="389" t="s">
        <v>162</v>
      </c>
      <c r="C799" s="389" t="s">
        <v>84</v>
      </c>
      <c r="D799" s="389" t="s">
        <v>577</v>
      </c>
      <c r="E799" s="389" t="s">
        <v>92</v>
      </c>
      <c r="F799" s="555">
        <f>F800</f>
        <v>4172.3</v>
      </c>
      <c r="G799" s="555">
        <f>G800</f>
        <v>4172.3</v>
      </c>
      <c r="H799" s="209">
        <f>H800</f>
        <v>3832.38</v>
      </c>
      <c r="I799" s="209">
        <f t="shared" ref="I799:J799" si="471">I800</f>
        <v>3834.14</v>
      </c>
      <c r="J799" s="209">
        <f t="shared" si="471"/>
        <v>3836.19</v>
      </c>
    </row>
    <row r="800" spans="1:14" ht="31.5" x14ac:dyDescent="0.25">
      <c r="A800" s="386" t="s">
        <v>93</v>
      </c>
      <c r="B800" s="389" t="s">
        <v>162</v>
      </c>
      <c r="C800" s="389" t="s">
        <v>84</v>
      </c>
      <c r="D800" s="389" t="s">
        <v>577</v>
      </c>
      <c r="E800" s="389" t="s">
        <v>94</v>
      </c>
      <c r="F800" s="575">
        <f>'Ведом23-25'!G407</f>
        <v>4172.3</v>
      </c>
      <c r="G800" s="575">
        <f>'Ведом23-25'!H407</f>
        <v>4172.3</v>
      </c>
      <c r="H800" s="18">
        <f>'Ведом23-25'!I407</f>
        <v>3832.38</v>
      </c>
      <c r="I800" s="18">
        <f>'Ведом23-25'!J407</f>
        <v>3834.14</v>
      </c>
      <c r="J800" s="18">
        <f>'Ведом23-25'!K407</f>
        <v>3836.19</v>
      </c>
      <c r="N800" s="15"/>
    </row>
    <row r="801" spans="1:13" ht="15.75" x14ac:dyDescent="0.25">
      <c r="A801" s="386" t="s">
        <v>95</v>
      </c>
      <c r="B801" s="389" t="s">
        <v>162</v>
      </c>
      <c r="C801" s="389" t="s">
        <v>84</v>
      </c>
      <c r="D801" s="389" t="s">
        <v>577</v>
      </c>
      <c r="E801" s="389" t="s">
        <v>101</v>
      </c>
      <c r="F801" s="555">
        <f>F802</f>
        <v>69.2</v>
      </c>
      <c r="G801" s="555">
        <f>G802</f>
        <v>69.2</v>
      </c>
      <c r="H801" s="209">
        <f>H802</f>
        <v>72.8</v>
      </c>
      <c r="I801" s="209">
        <f t="shared" ref="I801:J801" si="472">I802</f>
        <v>72.8</v>
      </c>
      <c r="J801" s="209">
        <f t="shared" si="472"/>
        <v>72.8</v>
      </c>
    </row>
    <row r="802" spans="1:13" ht="15.75" x14ac:dyDescent="0.25">
      <c r="A802" s="386" t="s">
        <v>227</v>
      </c>
      <c r="B802" s="389" t="s">
        <v>162</v>
      </c>
      <c r="C802" s="389" t="s">
        <v>84</v>
      </c>
      <c r="D802" s="389" t="s">
        <v>577</v>
      </c>
      <c r="E802" s="389" t="s">
        <v>97</v>
      </c>
      <c r="F802" s="555">
        <f>'Ведом23-25'!G409</f>
        <v>69.2</v>
      </c>
      <c r="G802" s="555">
        <f>'Ведом23-25'!H409</f>
        <v>69.2</v>
      </c>
      <c r="H802" s="209">
        <f>'Ведом23-25'!I409</f>
        <v>72.8</v>
      </c>
      <c r="I802" s="209">
        <f>'Ведом23-25'!J409</f>
        <v>72.8</v>
      </c>
      <c r="J802" s="209">
        <f>'Ведом23-25'!K409</f>
        <v>72.8</v>
      </c>
    </row>
    <row r="803" spans="1:13" ht="31.5" x14ac:dyDescent="0.25">
      <c r="A803" s="118" t="s">
        <v>641</v>
      </c>
      <c r="B803" s="208" t="s">
        <v>162</v>
      </c>
      <c r="C803" s="208" t="s">
        <v>84</v>
      </c>
      <c r="D803" s="208" t="s">
        <v>578</v>
      </c>
      <c r="E803" s="208"/>
      <c r="F803" s="577">
        <f>F804+F809+F812+F815</f>
        <v>816.69999999999993</v>
      </c>
      <c r="G803" s="577">
        <f>G804+G809+G812+G815</f>
        <v>706</v>
      </c>
      <c r="H803" s="206">
        <f>H804+H809+H812+H815</f>
        <v>600</v>
      </c>
      <c r="I803" s="206">
        <f t="shared" ref="I803:J803" si="473">I804+I809+I812+I815</f>
        <v>0</v>
      </c>
      <c r="J803" s="206">
        <f t="shared" si="473"/>
        <v>0</v>
      </c>
    </row>
    <row r="804" spans="1:13" ht="31.5" x14ac:dyDescent="0.25">
      <c r="A804" s="21" t="s">
        <v>303</v>
      </c>
      <c r="B804" s="389" t="s">
        <v>162</v>
      </c>
      <c r="C804" s="389" t="s">
        <v>84</v>
      </c>
      <c r="D804" s="389" t="s">
        <v>580</v>
      </c>
      <c r="E804" s="389"/>
      <c r="F804" s="575">
        <f>F807+F805</f>
        <v>0</v>
      </c>
      <c r="G804" s="575">
        <f>G807+G805</f>
        <v>0</v>
      </c>
      <c r="H804" s="18">
        <f>H807+H805</f>
        <v>0</v>
      </c>
      <c r="I804" s="18">
        <f t="shared" ref="I804:J804" si="474">I807+I805</f>
        <v>0</v>
      </c>
      <c r="J804" s="18">
        <f t="shared" si="474"/>
        <v>0</v>
      </c>
    </row>
    <row r="805" spans="1:13" s="112" customFormat="1" ht="78.75" x14ac:dyDescent="0.25">
      <c r="A805" s="386" t="s">
        <v>87</v>
      </c>
      <c r="B805" s="389" t="s">
        <v>162</v>
      </c>
      <c r="C805" s="389" t="s">
        <v>84</v>
      </c>
      <c r="D805" s="389" t="s">
        <v>580</v>
      </c>
      <c r="E805" s="389" t="s">
        <v>88</v>
      </c>
      <c r="F805" s="575">
        <f>F806</f>
        <v>0</v>
      </c>
      <c r="G805" s="575">
        <f>G806</f>
        <v>0</v>
      </c>
      <c r="H805" s="18">
        <f>H806</f>
        <v>0</v>
      </c>
      <c r="I805" s="18">
        <f t="shared" ref="I805:J805" si="475">I806</f>
        <v>0</v>
      </c>
      <c r="J805" s="18">
        <f t="shared" si="475"/>
        <v>0</v>
      </c>
      <c r="K805" s="242"/>
      <c r="L805" s="242"/>
      <c r="M805" s="242"/>
    </row>
    <row r="806" spans="1:13" s="112" customFormat="1" ht="15.75" x14ac:dyDescent="0.25">
      <c r="A806" s="386" t="s">
        <v>119</v>
      </c>
      <c r="B806" s="389" t="s">
        <v>162</v>
      </c>
      <c r="C806" s="389" t="s">
        <v>84</v>
      </c>
      <c r="D806" s="389" t="s">
        <v>580</v>
      </c>
      <c r="E806" s="389" t="s">
        <v>120</v>
      </c>
      <c r="F806" s="575">
        <f>'Ведом23-25'!G413</f>
        <v>0</v>
      </c>
      <c r="G806" s="575">
        <f>'Ведом23-25'!H413</f>
        <v>0</v>
      </c>
      <c r="H806" s="18">
        <f>'Ведом23-25'!I413</f>
        <v>0</v>
      </c>
      <c r="I806" s="18">
        <f>'Ведом23-25'!J413</f>
        <v>0</v>
      </c>
      <c r="J806" s="18">
        <f>'Ведом23-25'!K413</f>
        <v>0</v>
      </c>
      <c r="K806" s="242"/>
      <c r="L806" s="242"/>
      <c r="M806" s="242"/>
    </row>
    <row r="807" spans="1:13" s="112" customFormat="1" ht="31.5" x14ac:dyDescent="0.25">
      <c r="A807" s="386" t="s">
        <v>91</v>
      </c>
      <c r="B807" s="389" t="s">
        <v>162</v>
      </c>
      <c r="C807" s="389" t="s">
        <v>84</v>
      </c>
      <c r="D807" s="389" t="s">
        <v>580</v>
      </c>
      <c r="E807" s="389" t="s">
        <v>92</v>
      </c>
      <c r="F807" s="575">
        <f>F808</f>
        <v>0</v>
      </c>
      <c r="G807" s="575">
        <f>G808</f>
        <v>0</v>
      </c>
      <c r="H807" s="18">
        <f>H808</f>
        <v>0</v>
      </c>
      <c r="I807" s="18">
        <f t="shared" ref="I807:J807" si="476">I808</f>
        <v>0</v>
      </c>
      <c r="J807" s="18">
        <f t="shared" si="476"/>
        <v>0</v>
      </c>
      <c r="K807" s="242"/>
      <c r="L807" s="242"/>
      <c r="M807" s="242"/>
    </row>
    <row r="808" spans="1:13" ht="31.5" x14ac:dyDescent="0.25">
      <c r="A808" s="386" t="s">
        <v>93</v>
      </c>
      <c r="B808" s="389" t="s">
        <v>162</v>
      </c>
      <c r="C808" s="389" t="s">
        <v>84</v>
      </c>
      <c r="D808" s="389" t="s">
        <v>580</v>
      </c>
      <c r="E808" s="389" t="s">
        <v>94</v>
      </c>
      <c r="F808" s="575">
        <f>'Ведом23-25'!G415</f>
        <v>0</v>
      </c>
      <c r="G808" s="575">
        <f>'Ведом23-25'!H415</f>
        <v>0</v>
      </c>
      <c r="H808" s="18">
        <f>'Ведом23-25'!I415</f>
        <v>0</v>
      </c>
      <c r="I808" s="18">
        <f>'Ведом23-25'!J415</f>
        <v>0</v>
      </c>
      <c r="J808" s="18">
        <f>'Ведом23-25'!K415</f>
        <v>0</v>
      </c>
    </row>
    <row r="809" spans="1:13" s="112" customFormat="1" ht="31.5" x14ac:dyDescent="0.25">
      <c r="A809" s="386" t="s">
        <v>826</v>
      </c>
      <c r="B809" s="389" t="s">
        <v>162</v>
      </c>
      <c r="C809" s="389" t="s">
        <v>84</v>
      </c>
      <c r="D809" s="389" t="s">
        <v>827</v>
      </c>
      <c r="E809" s="389"/>
      <c r="F809" s="575">
        <f t="shared" ref="F809:H810" si="477">F810</f>
        <v>676.3</v>
      </c>
      <c r="G809" s="575">
        <f t="shared" si="477"/>
        <v>565.6</v>
      </c>
      <c r="H809" s="18">
        <f t="shared" si="477"/>
        <v>600</v>
      </c>
      <c r="I809" s="18">
        <f t="shared" ref="I809:J810" si="478">I810</f>
        <v>0</v>
      </c>
      <c r="J809" s="18">
        <f t="shared" si="478"/>
        <v>0</v>
      </c>
      <c r="K809" s="242"/>
      <c r="L809" s="242"/>
      <c r="M809" s="242"/>
    </row>
    <row r="810" spans="1:13" s="112" customFormat="1" ht="31.5" x14ac:dyDescent="0.25">
      <c r="A810" s="386" t="s">
        <v>152</v>
      </c>
      <c r="B810" s="389" t="s">
        <v>162</v>
      </c>
      <c r="C810" s="389" t="s">
        <v>84</v>
      </c>
      <c r="D810" s="389" t="s">
        <v>827</v>
      </c>
      <c r="E810" s="389" t="s">
        <v>153</v>
      </c>
      <c r="F810" s="575">
        <f t="shared" si="477"/>
        <v>676.3</v>
      </c>
      <c r="G810" s="575">
        <f t="shared" si="477"/>
        <v>565.6</v>
      </c>
      <c r="H810" s="18">
        <f t="shared" si="477"/>
        <v>600</v>
      </c>
      <c r="I810" s="18">
        <f t="shared" si="478"/>
        <v>0</v>
      </c>
      <c r="J810" s="18">
        <f t="shared" si="478"/>
        <v>0</v>
      </c>
      <c r="K810" s="242"/>
      <c r="L810" s="242"/>
      <c r="M810" s="242"/>
    </row>
    <row r="811" spans="1:13" s="112" customFormat="1" ht="15.75" x14ac:dyDescent="0.25">
      <c r="A811" s="386" t="s">
        <v>154</v>
      </c>
      <c r="B811" s="389" t="s">
        <v>162</v>
      </c>
      <c r="C811" s="389" t="s">
        <v>84</v>
      </c>
      <c r="D811" s="389" t="s">
        <v>827</v>
      </c>
      <c r="E811" s="389" t="s">
        <v>155</v>
      </c>
      <c r="F811" s="575">
        <f>'Ведом23-25'!G418</f>
        <v>676.3</v>
      </c>
      <c r="G811" s="575">
        <f>'Ведом23-25'!H418</f>
        <v>565.6</v>
      </c>
      <c r="H811" s="18">
        <f>'Ведом23-25'!I418</f>
        <v>600</v>
      </c>
      <c r="I811" s="18">
        <f>'Ведом23-25'!J418</f>
        <v>0</v>
      </c>
      <c r="J811" s="18">
        <f>'Ведом23-25'!K418</f>
        <v>0</v>
      </c>
      <c r="K811" s="242"/>
      <c r="L811" s="242"/>
      <c r="M811" s="242"/>
    </row>
    <row r="812" spans="1:13" ht="31.5" x14ac:dyDescent="0.25">
      <c r="A812" s="386" t="s">
        <v>156</v>
      </c>
      <c r="B812" s="389" t="s">
        <v>162</v>
      </c>
      <c r="C812" s="389" t="s">
        <v>84</v>
      </c>
      <c r="D812" s="389" t="s">
        <v>875</v>
      </c>
      <c r="E812" s="389"/>
      <c r="F812" s="555">
        <f t="shared" ref="F812:H813" si="479">F813</f>
        <v>0.3</v>
      </c>
      <c r="G812" s="555">
        <f t="shared" si="479"/>
        <v>0.3</v>
      </c>
      <c r="H812" s="209">
        <f t="shared" si="479"/>
        <v>0</v>
      </c>
      <c r="I812" s="209">
        <f t="shared" ref="I812:J813" si="480">I813</f>
        <v>0</v>
      </c>
      <c r="J812" s="209">
        <f t="shared" si="480"/>
        <v>0</v>
      </c>
    </row>
    <row r="813" spans="1:13" ht="31.5" x14ac:dyDescent="0.25">
      <c r="A813" s="386" t="s">
        <v>152</v>
      </c>
      <c r="B813" s="389" t="s">
        <v>162</v>
      </c>
      <c r="C813" s="389" t="s">
        <v>84</v>
      </c>
      <c r="D813" s="389" t="s">
        <v>875</v>
      </c>
      <c r="E813" s="389" t="s">
        <v>153</v>
      </c>
      <c r="F813" s="555">
        <f t="shared" si="479"/>
        <v>0.3</v>
      </c>
      <c r="G813" s="555">
        <f t="shared" si="479"/>
        <v>0.3</v>
      </c>
      <c r="H813" s="209">
        <f t="shared" si="479"/>
        <v>0</v>
      </c>
      <c r="I813" s="209">
        <f t="shared" si="480"/>
        <v>0</v>
      </c>
      <c r="J813" s="209">
        <f t="shared" si="480"/>
        <v>0</v>
      </c>
    </row>
    <row r="814" spans="1:13" ht="15.75" x14ac:dyDescent="0.25">
      <c r="A814" s="386" t="s">
        <v>154</v>
      </c>
      <c r="B814" s="389" t="s">
        <v>162</v>
      </c>
      <c r="C814" s="389" t="s">
        <v>84</v>
      </c>
      <c r="D814" s="389" t="s">
        <v>884</v>
      </c>
      <c r="E814" s="389" t="s">
        <v>155</v>
      </c>
      <c r="F814" s="555">
        <f>'Ведом23-25'!G421</f>
        <v>0.3</v>
      </c>
      <c r="G814" s="555">
        <f>'Ведом23-25'!H421</f>
        <v>0.3</v>
      </c>
      <c r="H814" s="209">
        <f>'Ведом23-25'!I421</f>
        <v>0</v>
      </c>
      <c r="I814" s="209">
        <f>'Ведом23-25'!J421</f>
        <v>0</v>
      </c>
      <c r="J814" s="209">
        <f>'Ведом23-25'!K421</f>
        <v>0</v>
      </c>
    </row>
    <row r="815" spans="1:13" ht="31.5" x14ac:dyDescent="0.25">
      <c r="A815" s="386" t="s">
        <v>915</v>
      </c>
      <c r="B815" s="389" t="s">
        <v>162</v>
      </c>
      <c r="C815" s="389" t="s">
        <v>84</v>
      </c>
      <c r="D815" s="389" t="s">
        <v>876</v>
      </c>
      <c r="E815" s="389"/>
      <c r="F815" s="555">
        <f t="shared" ref="F815:H816" si="481">F816</f>
        <v>140.1</v>
      </c>
      <c r="G815" s="555">
        <f t="shared" si="481"/>
        <v>140.1</v>
      </c>
      <c r="H815" s="209">
        <f t="shared" si="481"/>
        <v>0</v>
      </c>
      <c r="I815" s="209">
        <f t="shared" ref="I815:J816" si="482">I816</f>
        <v>0</v>
      </c>
      <c r="J815" s="209">
        <f t="shared" si="482"/>
        <v>0</v>
      </c>
    </row>
    <row r="816" spans="1:13" ht="31.5" x14ac:dyDescent="0.25">
      <c r="A816" s="386" t="s">
        <v>152</v>
      </c>
      <c r="B816" s="389" t="s">
        <v>162</v>
      </c>
      <c r="C816" s="389" t="s">
        <v>84</v>
      </c>
      <c r="D816" s="389" t="s">
        <v>876</v>
      </c>
      <c r="E816" s="389" t="s">
        <v>153</v>
      </c>
      <c r="F816" s="555">
        <f t="shared" si="481"/>
        <v>140.1</v>
      </c>
      <c r="G816" s="555">
        <f t="shared" si="481"/>
        <v>140.1</v>
      </c>
      <c r="H816" s="209">
        <f t="shared" si="481"/>
        <v>0</v>
      </c>
      <c r="I816" s="209">
        <f t="shared" si="482"/>
        <v>0</v>
      </c>
      <c r="J816" s="209">
        <f t="shared" si="482"/>
        <v>0</v>
      </c>
    </row>
    <row r="817" spans="1:13" ht="15.75" x14ac:dyDescent="0.25">
      <c r="A817" s="386" t="s">
        <v>154</v>
      </c>
      <c r="B817" s="389" t="s">
        <v>162</v>
      </c>
      <c r="C817" s="389" t="s">
        <v>84</v>
      </c>
      <c r="D817" s="389" t="s">
        <v>876</v>
      </c>
      <c r="E817" s="389" t="s">
        <v>155</v>
      </c>
      <c r="F817" s="555">
        <f>'Ведом23-25'!G424</f>
        <v>140.1</v>
      </c>
      <c r="G817" s="555">
        <f>'Ведом23-25'!H424</f>
        <v>140.1</v>
      </c>
      <c r="H817" s="209">
        <f>'Ведом23-25'!I424</f>
        <v>0</v>
      </c>
      <c r="I817" s="209">
        <f>'Ведом23-25'!J424</f>
        <v>0</v>
      </c>
      <c r="J817" s="209">
        <f>'Ведом23-25'!K424</f>
        <v>0</v>
      </c>
    </row>
    <row r="818" spans="1:13" ht="31.5" x14ac:dyDescent="0.25">
      <c r="A818" s="207" t="s">
        <v>394</v>
      </c>
      <c r="B818" s="208" t="s">
        <v>162</v>
      </c>
      <c r="C818" s="208" t="s">
        <v>84</v>
      </c>
      <c r="D818" s="208" t="s">
        <v>581</v>
      </c>
      <c r="E818" s="208"/>
      <c r="F818" s="576">
        <f>F819+F822+F825</f>
        <v>903</v>
      </c>
      <c r="G818" s="576">
        <f>G819+G822+G825</f>
        <v>806.3</v>
      </c>
      <c r="H818" s="27">
        <f>H819+H822+H825</f>
        <v>903</v>
      </c>
      <c r="I818" s="27">
        <f t="shared" ref="I818:J818" si="483">I819+I822+I825</f>
        <v>903</v>
      </c>
      <c r="J818" s="27">
        <f t="shared" si="483"/>
        <v>903</v>
      </c>
    </row>
    <row r="819" spans="1:13" ht="47.25" x14ac:dyDescent="0.25">
      <c r="A819" s="386" t="s">
        <v>318</v>
      </c>
      <c r="B819" s="389" t="s">
        <v>162</v>
      </c>
      <c r="C819" s="389" t="s">
        <v>84</v>
      </c>
      <c r="D819" s="389" t="s">
        <v>582</v>
      </c>
      <c r="E819" s="389"/>
      <c r="F819" s="555">
        <f t="shared" ref="F819:J820" si="484">F820</f>
        <v>473</v>
      </c>
      <c r="G819" s="555">
        <f t="shared" si="484"/>
        <v>116.3</v>
      </c>
      <c r="H819" s="209">
        <f t="shared" si="484"/>
        <v>473</v>
      </c>
      <c r="I819" s="209">
        <f t="shared" si="484"/>
        <v>473</v>
      </c>
      <c r="J819" s="209">
        <f t="shared" si="484"/>
        <v>473</v>
      </c>
    </row>
    <row r="820" spans="1:13" ht="78.75" x14ac:dyDescent="0.25">
      <c r="A820" s="386" t="s">
        <v>87</v>
      </c>
      <c r="B820" s="389" t="s">
        <v>162</v>
      </c>
      <c r="C820" s="389" t="s">
        <v>84</v>
      </c>
      <c r="D820" s="389" t="s">
        <v>582</v>
      </c>
      <c r="E820" s="389" t="s">
        <v>88</v>
      </c>
      <c r="F820" s="555">
        <f t="shared" si="484"/>
        <v>473</v>
      </c>
      <c r="G820" s="555">
        <f t="shared" si="484"/>
        <v>116.3</v>
      </c>
      <c r="H820" s="209">
        <f t="shared" si="484"/>
        <v>473</v>
      </c>
      <c r="I820" s="209">
        <f t="shared" si="484"/>
        <v>473</v>
      </c>
      <c r="J820" s="209">
        <f t="shared" si="484"/>
        <v>473</v>
      </c>
    </row>
    <row r="821" spans="1:13" ht="31.5" x14ac:dyDescent="0.25">
      <c r="A821" s="386" t="s">
        <v>89</v>
      </c>
      <c r="B821" s="389" t="s">
        <v>162</v>
      </c>
      <c r="C821" s="389" t="s">
        <v>84</v>
      </c>
      <c r="D821" s="389" t="s">
        <v>582</v>
      </c>
      <c r="E821" s="389" t="s">
        <v>120</v>
      </c>
      <c r="F821" s="555">
        <f>'Ведом23-25'!G428</f>
        <v>473</v>
      </c>
      <c r="G821" s="555">
        <f>'Ведом23-25'!H428</f>
        <v>116.3</v>
      </c>
      <c r="H821" s="209">
        <f>'Ведом23-25'!I428</f>
        <v>473</v>
      </c>
      <c r="I821" s="209">
        <f>'Ведом23-25'!J428</f>
        <v>473</v>
      </c>
      <c r="J821" s="209">
        <f>'Ведом23-25'!K428</f>
        <v>473</v>
      </c>
    </row>
    <row r="822" spans="1:13" ht="31.5" x14ac:dyDescent="0.25">
      <c r="A822" s="386" t="s">
        <v>271</v>
      </c>
      <c r="B822" s="389" t="s">
        <v>162</v>
      </c>
      <c r="C822" s="389" t="s">
        <v>84</v>
      </c>
      <c r="D822" s="389" t="s">
        <v>828</v>
      </c>
      <c r="E822" s="389"/>
      <c r="F822" s="555">
        <f t="shared" ref="F822:H823" si="485">F823</f>
        <v>430</v>
      </c>
      <c r="G822" s="555">
        <f t="shared" si="485"/>
        <v>430</v>
      </c>
      <c r="H822" s="209">
        <f t="shared" si="485"/>
        <v>430</v>
      </c>
      <c r="I822" s="209">
        <f t="shared" ref="I822:J823" si="486">I823</f>
        <v>430</v>
      </c>
      <c r="J822" s="209">
        <f t="shared" si="486"/>
        <v>430</v>
      </c>
    </row>
    <row r="823" spans="1:13" s="241" customFormat="1" ht="31.5" x14ac:dyDescent="0.25">
      <c r="A823" s="386" t="s">
        <v>152</v>
      </c>
      <c r="B823" s="389" t="s">
        <v>162</v>
      </c>
      <c r="C823" s="389" t="s">
        <v>84</v>
      </c>
      <c r="D823" s="389" t="s">
        <v>828</v>
      </c>
      <c r="E823" s="389" t="s">
        <v>153</v>
      </c>
      <c r="F823" s="555">
        <f t="shared" si="485"/>
        <v>430</v>
      </c>
      <c r="G823" s="555">
        <f t="shared" si="485"/>
        <v>430</v>
      </c>
      <c r="H823" s="209">
        <f t="shared" si="485"/>
        <v>430</v>
      </c>
      <c r="I823" s="209">
        <f t="shared" si="486"/>
        <v>430</v>
      </c>
      <c r="J823" s="209">
        <f t="shared" si="486"/>
        <v>430</v>
      </c>
      <c r="K823" s="242"/>
      <c r="L823" s="242"/>
      <c r="M823" s="242"/>
    </row>
    <row r="824" spans="1:13" s="241" customFormat="1" ht="15.75" x14ac:dyDescent="0.25">
      <c r="A824" s="386" t="s">
        <v>154</v>
      </c>
      <c r="B824" s="389" t="s">
        <v>162</v>
      </c>
      <c r="C824" s="389" t="s">
        <v>84</v>
      </c>
      <c r="D824" s="389" t="s">
        <v>828</v>
      </c>
      <c r="E824" s="389" t="s">
        <v>155</v>
      </c>
      <c r="F824" s="555">
        <f>'Ведом23-25'!G431</f>
        <v>430</v>
      </c>
      <c r="G824" s="555">
        <f>'Ведом23-25'!H431</f>
        <v>430</v>
      </c>
      <c r="H824" s="209">
        <f>'Ведом23-25'!I431</f>
        <v>430</v>
      </c>
      <c r="I824" s="209">
        <f>'Ведом23-25'!J431</f>
        <v>430</v>
      </c>
      <c r="J824" s="209">
        <f>'Ведом23-25'!K431</f>
        <v>430</v>
      </c>
      <c r="K824" s="242"/>
      <c r="L824" s="242"/>
      <c r="M824" s="242"/>
    </row>
    <row r="825" spans="1:13" s="241" customFormat="1" ht="31.5" x14ac:dyDescent="0.25">
      <c r="A825" s="386" t="s">
        <v>895</v>
      </c>
      <c r="B825" s="389" t="s">
        <v>162</v>
      </c>
      <c r="C825" s="389" t="s">
        <v>84</v>
      </c>
      <c r="D825" s="389" t="s">
        <v>893</v>
      </c>
      <c r="E825" s="389"/>
      <c r="F825" s="555">
        <f t="shared" ref="F825:H826" si="487">F826</f>
        <v>0</v>
      </c>
      <c r="G825" s="555">
        <f t="shared" si="487"/>
        <v>260</v>
      </c>
      <c r="H825" s="209">
        <f t="shared" si="487"/>
        <v>0</v>
      </c>
      <c r="I825" s="209">
        <f t="shared" ref="I825:J826" si="488">I826</f>
        <v>0</v>
      </c>
      <c r="J825" s="209">
        <f t="shared" si="488"/>
        <v>0</v>
      </c>
      <c r="K825" s="242"/>
      <c r="L825" s="242"/>
      <c r="M825" s="242"/>
    </row>
    <row r="826" spans="1:13" s="241" customFormat="1" ht="31.5" x14ac:dyDescent="0.25">
      <c r="A826" s="386" t="s">
        <v>152</v>
      </c>
      <c r="B826" s="389" t="s">
        <v>162</v>
      </c>
      <c r="C826" s="389" t="s">
        <v>84</v>
      </c>
      <c r="D826" s="389" t="s">
        <v>893</v>
      </c>
      <c r="E826" s="389" t="s">
        <v>153</v>
      </c>
      <c r="F826" s="555">
        <f t="shared" si="487"/>
        <v>0</v>
      </c>
      <c r="G826" s="555">
        <f t="shared" si="487"/>
        <v>260</v>
      </c>
      <c r="H826" s="209">
        <f t="shared" si="487"/>
        <v>0</v>
      </c>
      <c r="I826" s="209">
        <f t="shared" si="488"/>
        <v>0</v>
      </c>
      <c r="J826" s="209">
        <f t="shared" si="488"/>
        <v>0</v>
      </c>
      <c r="K826" s="242"/>
      <c r="L826" s="242"/>
      <c r="M826" s="242"/>
    </row>
    <row r="827" spans="1:13" s="112" customFormat="1" ht="15.75" x14ac:dyDescent="0.25">
      <c r="A827" s="386" t="s">
        <v>154</v>
      </c>
      <c r="B827" s="389" t="s">
        <v>162</v>
      </c>
      <c r="C827" s="389" t="s">
        <v>84</v>
      </c>
      <c r="D827" s="389" t="s">
        <v>893</v>
      </c>
      <c r="E827" s="389" t="s">
        <v>155</v>
      </c>
      <c r="F827" s="555">
        <f>'Ведом23-25'!G434</f>
        <v>0</v>
      </c>
      <c r="G827" s="555">
        <f>'Ведом23-25'!H434</f>
        <v>260</v>
      </c>
      <c r="H827" s="209">
        <f>'Ведом23-25'!I434</f>
        <v>0</v>
      </c>
      <c r="I827" s="209">
        <f>'Ведом23-25'!J434</f>
        <v>0</v>
      </c>
      <c r="J827" s="209">
        <f>'Ведом23-25'!K434</f>
        <v>0</v>
      </c>
      <c r="K827" s="242"/>
      <c r="L827" s="242"/>
      <c r="M827" s="242"/>
    </row>
    <row r="828" spans="1:13" s="112" customFormat="1" ht="47.25" x14ac:dyDescent="0.25">
      <c r="A828" s="119" t="s">
        <v>363</v>
      </c>
      <c r="B828" s="208" t="s">
        <v>162</v>
      </c>
      <c r="C828" s="208" t="s">
        <v>84</v>
      </c>
      <c r="D828" s="208" t="s">
        <v>583</v>
      </c>
      <c r="E828" s="208"/>
      <c r="F828" s="577">
        <f>F829+F832</f>
        <v>2554.4</v>
      </c>
      <c r="G828" s="577">
        <f>G829+G832</f>
        <v>2554.4</v>
      </c>
      <c r="H828" s="206">
        <f>H829+H832</f>
        <v>2310.9</v>
      </c>
      <c r="I828" s="206">
        <f t="shared" ref="I828:J828" si="489">I829+I832</f>
        <v>2310.9</v>
      </c>
      <c r="J828" s="206">
        <f t="shared" si="489"/>
        <v>2310.9</v>
      </c>
      <c r="K828" s="242"/>
      <c r="L828" s="242"/>
      <c r="M828" s="242"/>
    </row>
    <row r="829" spans="1:13" s="112" customFormat="1" ht="78.75" x14ac:dyDescent="0.25">
      <c r="A829" s="386" t="s">
        <v>166</v>
      </c>
      <c r="B829" s="389" t="s">
        <v>162</v>
      </c>
      <c r="C829" s="389" t="s">
        <v>84</v>
      </c>
      <c r="D829" s="389" t="s">
        <v>634</v>
      </c>
      <c r="E829" s="389"/>
      <c r="F829" s="555">
        <f t="shared" ref="F829:H830" si="490">F830</f>
        <v>453.9</v>
      </c>
      <c r="G829" s="555">
        <f t="shared" si="490"/>
        <v>453.9</v>
      </c>
      <c r="H829" s="209">
        <f t="shared" si="490"/>
        <v>210.4</v>
      </c>
      <c r="I829" s="209">
        <f t="shared" ref="I829:J830" si="491">I830</f>
        <v>210.4</v>
      </c>
      <c r="J829" s="209">
        <f t="shared" si="491"/>
        <v>210.4</v>
      </c>
      <c r="K829" s="242"/>
      <c r="L829" s="242"/>
      <c r="M829" s="242"/>
    </row>
    <row r="830" spans="1:13" s="112" customFormat="1" ht="78.75" x14ac:dyDescent="0.25">
      <c r="A830" s="386" t="s">
        <v>87</v>
      </c>
      <c r="B830" s="389" t="s">
        <v>162</v>
      </c>
      <c r="C830" s="389" t="s">
        <v>84</v>
      </c>
      <c r="D830" s="389" t="s">
        <v>634</v>
      </c>
      <c r="E830" s="389" t="s">
        <v>88</v>
      </c>
      <c r="F830" s="555">
        <f t="shared" si="490"/>
        <v>453.9</v>
      </c>
      <c r="G830" s="555">
        <f t="shared" si="490"/>
        <v>453.9</v>
      </c>
      <c r="H830" s="209">
        <f t="shared" si="490"/>
        <v>210.4</v>
      </c>
      <c r="I830" s="209">
        <f t="shared" si="491"/>
        <v>210.4</v>
      </c>
      <c r="J830" s="209">
        <f t="shared" si="491"/>
        <v>210.4</v>
      </c>
      <c r="K830" s="242"/>
      <c r="L830" s="242"/>
      <c r="M830" s="242"/>
    </row>
    <row r="831" spans="1:13" s="112" customFormat="1" ht="15.75" x14ac:dyDescent="0.25">
      <c r="A831" s="386" t="s">
        <v>119</v>
      </c>
      <c r="B831" s="389" t="s">
        <v>162</v>
      </c>
      <c r="C831" s="389" t="s">
        <v>84</v>
      </c>
      <c r="D831" s="389" t="s">
        <v>634</v>
      </c>
      <c r="E831" s="389" t="s">
        <v>120</v>
      </c>
      <c r="F831" s="555">
        <f>'Ведом23-25'!G438</f>
        <v>453.9</v>
      </c>
      <c r="G831" s="555">
        <f>'Ведом23-25'!H438</f>
        <v>453.9</v>
      </c>
      <c r="H831" s="209">
        <f>'Ведом23-25'!I438</f>
        <v>210.4</v>
      </c>
      <c r="I831" s="209">
        <f>'Ведом23-25'!J438</f>
        <v>210.4</v>
      </c>
      <c r="J831" s="209">
        <f>'Ведом23-25'!K438</f>
        <v>210.4</v>
      </c>
      <c r="K831" s="242"/>
      <c r="L831" s="242"/>
      <c r="M831" s="242"/>
    </row>
    <row r="832" spans="1:13" s="112" customFormat="1" ht="47.25" x14ac:dyDescent="0.25">
      <c r="A832" s="386" t="s">
        <v>908</v>
      </c>
      <c r="B832" s="389" t="s">
        <v>162</v>
      </c>
      <c r="C832" s="389" t="s">
        <v>84</v>
      </c>
      <c r="D832" s="389" t="s">
        <v>803</v>
      </c>
      <c r="E832" s="389"/>
      <c r="F832" s="555">
        <f>F833+F835</f>
        <v>2100.5</v>
      </c>
      <c r="G832" s="555">
        <f>G833+G835</f>
        <v>2100.5</v>
      </c>
      <c r="H832" s="209">
        <f>H833+H835</f>
        <v>2100.5</v>
      </c>
      <c r="I832" s="209">
        <f t="shared" ref="I832:J832" si="492">I833+I835</f>
        <v>2100.5</v>
      </c>
      <c r="J832" s="209">
        <f t="shared" si="492"/>
        <v>2100.5</v>
      </c>
      <c r="K832" s="242"/>
      <c r="L832" s="242"/>
      <c r="M832" s="242"/>
    </row>
    <row r="833" spans="1:13" s="112" customFormat="1" ht="78.75" x14ac:dyDescent="0.25">
      <c r="A833" s="386" t="s">
        <v>87</v>
      </c>
      <c r="B833" s="389" t="s">
        <v>162</v>
      </c>
      <c r="C833" s="389" t="s">
        <v>84</v>
      </c>
      <c r="D833" s="389" t="s">
        <v>803</v>
      </c>
      <c r="E833" s="389" t="s">
        <v>88</v>
      </c>
      <c r="F833" s="555">
        <f>F834</f>
        <v>1204.3</v>
      </c>
      <c r="G833" s="555">
        <f>G834</f>
        <v>1204.3</v>
      </c>
      <c r="H833" s="209">
        <f>H834</f>
        <v>1204.3</v>
      </c>
      <c r="I833" s="209">
        <f t="shared" ref="I833:J833" si="493">I834</f>
        <v>1204.3</v>
      </c>
      <c r="J833" s="209">
        <f t="shared" si="493"/>
        <v>1204.3</v>
      </c>
      <c r="K833" s="242"/>
      <c r="L833" s="242"/>
      <c r="M833" s="242"/>
    </row>
    <row r="834" spans="1:13" s="112" customFormat="1" ht="31.5" x14ac:dyDescent="0.25">
      <c r="A834" s="29" t="s">
        <v>171</v>
      </c>
      <c r="B834" s="389" t="s">
        <v>162</v>
      </c>
      <c r="C834" s="389" t="s">
        <v>84</v>
      </c>
      <c r="D834" s="389" t="s">
        <v>803</v>
      </c>
      <c r="E834" s="389" t="s">
        <v>120</v>
      </c>
      <c r="F834" s="555">
        <f>'Ведом23-25'!G441</f>
        <v>1204.3</v>
      </c>
      <c r="G834" s="555">
        <f>'Ведом23-25'!H441</f>
        <v>1204.3</v>
      </c>
      <c r="H834" s="209">
        <f>'Ведом23-25'!I441</f>
        <v>1204.3</v>
      </c>
      <c r="I834" s="209">
        <f>'Ведом23-25'!J441</f>
        <v>1204.3</v>
      </c>
      <c r="J834" s="209">
        <f>'Ведом23-25'!K441</f>
        <v>1204.3</v>
      </c>
      <c r="K834" s="242"/>
      <c r="L834" s="242"/>
      <c r="M834" s="242"/>
    </row>
    <row r="835" spans="1:13" s="112" customFormat="1" ht="31.5" x14ac:dyDescent="0.25">
      <c r="A835" s="386" t="s">
        <v>152</v>
      </c>
      <c r="B835" s="389" t="s">
        <v>162</v>
      </c>
      <c r="C835" s="389" t="s">
        <v>84</v>
      </c>
      <c r="D835" s="389" t="s">
        <v>803</v>
      </c>
      <c r="E835" s="389" t="s">
        <v>153</v>
      </c>
      <c r="F835" s="555">
        <f>F836</f>
        <v>896.2</v>
      </c>
      <c r="G835" s="555">
        <f>G836</f>
        <v>896.2</v>
      </c>
      <c r="H835" s="209">
        <f>H836</f>
        <v>896.2</v>
      </c>
      <c r="I835" s="209">
        <f t="shared" ref="I835:J835" si="494">I836</f>
        <v>896.2</v>
      </c>
      <c r="J835" s="209">
        <f t="shared" si="494"/>
        <v>896.2</v>
      </c>
      <c r="K835" s="242"/>
      <c r="L835" s="242"/>
      <c r="M835" s="242"/>
    </row>
    <row r="836" spans="1:13" s="112" customFormat="1" ht="15.75" x14ac:dyDescent="0.25">
      <c r="A836" s="386" t="s">
        <v>154</v>
      </c>
      <c r="B836" s="389" t="s">
        <v>162</v>
      </c>
      <c r="C836" s="389" t="s">
        <v>84</v>
      </c>
      <c r="D836" s="389" t="s">
        <v>803</v>
      </c>
      <c r="E836" s="389" t="s">
        <v>155</v>
      </c>
      <c r="F836" s="555">
        <f>'Ведом23-25'!G443</f>
        <v>896.2</v>
      </c>
      <c r="G836" s="555">
        <f>'Ведом23-25'!H443</f>
        <v>896.2</v>
      </c>
      <c r="H836" s="209">
        <f>'Ведом23-25'!I443</f>
        <v>896.2</v>
      </c>
      <c r="I836" s="209">
        <f>'Ведом23-25'!J443</f>
        <v>896.2</v>
      </c>
      <c r="J836" s="209">
        <f>'Ведом23-25'!K443</f>
        <v>896.2</v>
      </c>
      <c r="K836" s="242"/>
      <c r="L836" s="242"/>
      <c r="M836" s="242"/>
    </row>
    <row r="837" spans="1:13" s="112" customFormat="1" ht="31.5" x14ac:dyDescent="0.25">
      <c r="A837" s="207" t="s">
        <v>365</v>
      </c>
      <c r="B837" s="208" t="s">
        <v>162</v>
      </c>
      <c r="C837" s="208" t="s">
        <v>84</v>
      </c>
      <c r="D837" s="208" t="s">
        <v>585</v>
      </c>
      <c r="E837" s="208"/>
      <c r="F837" s="577">
        <f t="shared" ref="F837:J839" si="495">F838</f>
        <v>296.5</v>
      </c>
      <c r="G837" s="577">
        <f t="shared" si="495"/>
        <v>296.5</v>
      </c>
      <c r="H837" s="206">
        <f t="shared" si="495"/>
        <v>1000</v>
      </c>
      <c r="I837" s="206">
        <f t="shared" si="495"/>
        <v>1000</v>
      </c>
      <c r="J837" s="206">
        <f t="shared" si="495"/>
        <v>500</v>
      </c>
      <c r="K837" s="242"/>
      <c r="L837" s="242"/>
      <c r="M837" s="242"/>
    </row>
    <row r="838" spans="1:13" s="112" customFormat="1" ht="31.5" x14ac:dyDescent="0.25">
      <c r="A838" s="386" t="s">
        <v>308</v>
      </c>
      <c r="B838" s="389" t="s">
        <v>162</v>
      </c>
      <c r="C838" s="389" t="s">
        <v>84</v>
      </c>
      <c r="D838" s="389" t="s">
        <v>586</v>
      </c>
      <c r="E838" s="389"/>
      <c r="F838" s="555">
        <f t="shared" si="495"/>
        <v>296.5</v>
      </c>
      <c r="G838" s="555">
        <f t="shared" si="495"/>
        <v>296.5</v>
      </c>
      <c r="H838" s="209">
        <f t="shared" si="495"/>
        <v>1000</v>
      </c>
      <c r="I838" s="209">
        <f t="shared" si="495"/>
        <v>1000</v>
      </c>
      <c r="J838" s="209">
        <f t="shared" si="495"/>
        <v>500</v>
      </c>
      <c r="K838" s="242"/>
      <c r="L838" s="242"/>
      <c r="M838" s="242"/>
    </row>
    <row r="839" spans="1:13" s="112" customFormat="1" ht="31.5" x14ac:dyDescent="0.25">
      <c r="A839" s="386" t="s">
        <v>91</v>
      </c>
      <c r="B839" s="389" t="s">
        <v>162</v>
      </c>
      <c r="C839" s="389" t="s">
        <v>84</v>
      </c>
      <c r="D839" s="389" t="s">
        <v>586</v>
      </c>
      <c r="E839" s="389" t="s">
        <v>92</v>
      </c>
      <c r="F839" s="555">
        <f t="shared" si="495"/>
        <v>296.5</v>
      </c>
      <c r="G839" s="555">
        <f t="shared" si="495"/>
        <v>296.5</v>
      </c>
      <c r="H839" s="209">
        <f t="shared" si="495"/>
        <v>1000</v>
      </c>
      <c r="I839" s="209">
        <f t="shared" si="495"/>
        <v>1000</v>
      </c>
      <c r="J839" s="209">
        <f t="shared" si="495"/>
        <v>500</v>
      </c>
      <c r="K839" s="242"/>
      <c r="L839" s="242"/>
      <c r="M839" s="242"/>
    </row>
    <row r="840" spans="1:13" s="112" customFormat="1" ht="31.5" x14ac:dyDescent="0.25">
      <c r="A840" s="386" t="s">
        <v>93</v>
      </c>
      <c r="B840" s="389" t="s">
        <v>162</v>
      </c>
      <c r="C840" s="389" t="s">
        <v>84</v>
      </c>
      <c r="D840" s="389" t="s">
        <v>586</v>
      </c>
      <c r="E840" s="389" t="s">
        <v>94</v>
      </c>
      <c r="F840" s="555">
        <f>'Ведом23-25'!G447</f>
        <v>296.5</v>
      </c>
      <c r="G840" s="555">
        <f>'Ведом23-25'!H447</f>
        <v>296.5</v>
      </c>
      <c r="H840" s="209">
        <f>'Ведом23-25'!I447</f>
        <v>1000</v>
      </c>
      <c r="I840" s="209">
        <f>'Ведом23-25'!J447</f>
        <v>1000</v>
      </c>
      <c r="J840" s="209">
        <f>'Ведом23-25'!K447</f>
        <v>500</v>
      </c>
      <c r="K840" s="242"/>
      <c r="L840" s="242"/>
      <c r="M840" s="242"/>
    </row>
    <row r="841" spans="1:13" s="112" customFormat="1" ht="31.5" x14ac:dyDescent="0.25">
      <c r="A841" s="207" t="s">
        <v>452</v>
      </c>
      <c r="B841" s="208" t="s">
        <v>162</v>
      </c>
      <c r="C841" s="208" t="s">
        <v>84</v>
      </c>
      <c r="D841" s="208" t="s">
        <v>587</v>
      </c>
      <c r="E841" s="208"/>
      <c r="F841" s="577">
        <f>F842+F845</f>
        <v>64</v>
      </c>
      <c r="G841" s="577">
        <f>G842+G845</f>
        <v>64</v>
      </c>
      <c r="H841" s="206">
        <f>H842+H845</f>
        <v>0</v>
      </c>
      <c r="I841" s="206">
        <f t="shared" ref="I841:J841" si="496">I842+I845</f>
        <v>0</v>
      </c>
      <c r="J841" s="206">
        <f t="shared" si="496"/>
        <v>0</v>
      </c>
      <c r="K841" s="242"/>
      <c r="L841" s="242"/>
      <c r="M841" s="242"/>
    </row>
    <row r="842" spans="1:13" s="112" customFormat="1" ht="31.5" x14ac:dyDescent="0.25">
      <c r="A842" s="386" t="s">
        <v>695</v>
      </c>
      <c r="B842" s="389" t="s">
        <v>162</v>
      </c>
      <c r="C842" s="389" t="s">
        <v>84</v>
      </c>
      <c r="D842" s="389" t="s">
        <v>588</v>
      </c>
      <c r="E842" s="389"/>
      <c r="F842" s="555">
        <f t="shared" ref="F842:J843" si="497">F843</f>
        <v>3.5</v>
      </c>
      <c r="G842" s="555">
        <f t="shared" si="497"/>
        <v>3.5</v>
      </c>
      <c r="H842" s="209">
        <f t="shared" si="497"/>
        <v>0</v>
      </c>
      <c r="I842" s="209">
        <f t="shared" si="497"/>
        <v>0</v>
      </c>
      <c r="J842" s="209">
        <f t="shared" si="497"/>
        <v>0</v>
      </c>
      <c r="K842" s="242"/>
      <c r="L842" s="242"/>
      <c r="M842" s="242"/>
    </row>
    <row r="843" spans="1:13" ht="31.5" x14ac:dyDescent="0.25">
      <c r="A843" s="386" t="s">
        <v>91</v>
      </c>
      <c r="B843" s="389" t="s">
        <v>162</v>
      </c>
      <c r="C843" s="389" t="s">
        <v>84</v>
      </c>
      <c r="D843" s="389" t="s">
        <v>588</v>
      </c>
      <c r="E843" s="389" t="s">
        <v>92</v>
      </c>
      <c r="F843" s="555">
        <f t="shared" si="497"/>
        <v>3.5</v>
      </c>
      <c r="G843" s="555">
        <f t="shared" si="497"/>
        <v>3.5</v>
      </c>
      <c r="H843" s="209">
        <f t="shared" si="497"/>
        <v>0</v>
      </c>
      <c r="I843" s="209">
        <f t="shared" si="497"/>
        <v>0</v>
      </c>
      <c r="J843" s="209">
        <f t="shared" si="497"/>
        <v>0</v>
      </c>
    </row>
    <row r="844" spans="1:13" ht="31.5" x14ac:dyDescent="0.25">
      <c r="A844" s="386" t="s">
        <v>93</v>
      </c>
      <c r="B844" s="389" t="s">
        <v>162</v>
      </c>
      <c r="C844" s="389" t="s">
        <v>84</v>
      </c>
      <c r="D844" s="389" t="s">
        <v>588</v>
      </c>
      <c r="E844" s="389" t="s">
        <v>94</v>
      </c>
      <c r="F844" s="555">
        <f>'Ведом23-25'!G451</f>
        <v>3.5</v>
      </c>
      <c r="G844" s="555">
        <f>'Ведом23-25'!H451</f>
        <v>3.5</v>
      </c>
      <c r="H844" s="209">
        <f>'Ведом23-25'!I451</f>
        <v>0</v>
      </c>
      <c r="I844" s="209">
        <f>'Ведом23-25'!J451</f>
        <v>0</v>
      </c>
      <c r="J844" s="209">
        <f>'Ведом23-25'!K451</f>
        <v>0</v>
      </c>
    </row>
    <row r="845" spans="1:13" s="112" customFormat="1" ht="31.5" x14ac:dyDescent="0.25">
      <c r="A845" s="386" t="s">
        <v>800</v>
      </c>
      <c r="B845" s="389" t="s">
        <v>162</v>
      </c>
      <c r="C845" s="389" t="s">
        <v>84</v>
      </c>
      <c r="D845" s="389" t="s">
        <v>801</v>
      </c>
      <c r="E845" s="389"/>
      <c r="F845" s="555">
        <f t="shared" ref="F845:H846" si="498">F846</f>
        <v>60.5</v>
      </c>
      <c r="G845" s="555">
        <f t="shared" si="498"/>
        <v>60.5</v>
      </c>
      <c r="H845" s="209">
        <f t="shared" si="498"/>
        <v>0</v>
      </c>
      <c r="I845" s="209">
        <f t="shared" ref="I845:J846" si="499">I846</f>
        <v>0</v>
      </c>
      <c r="J845" s="209">
        <f t="shared" si="499"/>
        <v>0</v>
      </c>
      <c r="K845" s="242"/>
      <c r="L845" s="242"/>
      <c r="M845" s="242"/>
    </row>
    <row r="846" spans="1:13" s="112" customFormat="1" ht="31.5" x14ac:dyDescent="0.25">
      <c r="A846" s="386" t="s">
        <v>91</v>
      </c>
      <c r="B846" s="389" t="s">
        <v>162</v>
      </c>
      <c r="C846" s="389" t="s">
        <v>84</v>
      </c>
      <c r="D846" s="389" t="s">
        <v>801</v>
      </c>
      <c r="E846" s="389" t="s">
        <v>92</v>
      </c>
      <c r="F846" s="555">
        <f t="shared" si="498"/>
        <v>60.5</v>
      </c>
      <c r="G846" s="555">
        <f t="shared" si="498"/>
        <v>60.5</v>
      </c>
      <c r="H846" s="209">
        <f t="shared" si="498"/>
        <v>0</v>
      </c>
      <c r="I846" s="209">
        <f t="shared" si="499"/>
        <v>0</v>
      </c>
      <c r="J846" s="209">
        <f t="shared" si="499"/>
        <v>0</v>
      </c>
      <c r="K846" s="242"/>
      <c r="L846" s="242"/>
      <c r="M846" s="242"/>
    </row>
    <row r="847" spans="1:13" s="112" customFormat="1" ht="31.5" x14ac:dyDescent="0.25">
      <c r="A847" s="386" t="s">
        <v>93</v>
      </c>
      <c r="B847" s="389" t="s">
        <v>162</v>
      </c>
      <c r="C847" s="389" t="s">
        <v>84</v>
      </c>
      <c r="D847" s="389" t="s">
        <v>801</v>
      </c>
      <c r="E847" s="389" t="s">
        <v>94</v>
      </c>
      <c r="F847" s="555">
        <f>'Ведом23-25'!G454</f>
        <v>60.5</v>
      </c>
      <c r="G847" s="555">
        <f>'Ведом23-25'!H454</f>
        <v>60.5</v>
      </c>
      <c r="H847" s="209">
        <f>'Ведом23-25'!I454</f>
        <v>0</v>
      </c>
      <c r="I847" s="209">
        <f>'Ведом23-25'!J454</f>
        <v>0</v>
      </c>
      <c r="J847" s="209">
        <f>'Ведом23-25'!K454</f>
        <v>0</v>
      </c>
      <c r="K847" s="242"/>
      <c r="L847" s="242"/>
      <c r="M847" s="242"/>
    </row>
    <row r="848" spans="1:13" s="112" customFormat="1" ht="31.5" x14ac:dyDescent="0.25">
      <c r="A848" s="23" t="s">
        <v>742</v>
      </c>
      <c r="B848" s="208" t="s">
        <v>162</v>
      </c>
      <c r="C848" s="208" t="s">
        <v>84</v>
      </c>
      <c r="D848" s="208" t="s">
        <v>744</v>
      </c>
      <c r="E848" s="208"/>
      <c r="F848" s="577">
        <f t="shared" ref="F848:J850" si="500">F849</f>
        <v>0</v>
      </c>
      <c r="G848" s="577">
        <f t="shared" si="500"/>
        <v>0</v>
      </c>
      <c r="H848" s="206">
        <f t="shared" si="500"/>
        <v>0</v>
      </c>
      <c r="I848" s="206">
        <f t="shared" si="500"/>
        <v>0</v>
      </c>
      <c r="J848" s="206">
        <f t="shared" si="500"/>
        <v>0</v>
      </c>
      <c r="K848" s="242"/>
      <c r="L848" s="242"/>
      <c r="M848" s="242"/>
    </row>
    <row r="849" spans="1:13" s="112" customFormat="1" ht="63" x14ac:dyDescent="0.25">
      <c r="A849" s="21" t="s">
        <v>743</v>
      </c>
      <c r="B849" s="389" t="s">
        <v>162</v>
      </c>
      <c r="C849" s="389" t="s">
        <v>84</v>
      </c>
      <c r="D849" s="389" t="s">
        <v>745</v>
      </c>
      <c r="E849" s="389"/>
      <c r="F849" s="555">
        <f t="shared" si="500"/>
        <v>0</v>
      </c>
      <c r="G849" s="555">
        <f t="shared" si="500"/>
        <v>0</v>
      </c>
      <c r="H849" s="209">
        <f t="shared" si="500"/>
        <v>0</v>
      </c>
      <c r="I849" s="209">
        <f t="shared" si="500"/>
        <v>0</v>
      </c>
      <c r="J849" s="209">
        <f t="shared" si="500"/>
        <v>0</v>
      </c>
      <c r="K849" s="242"/>
      <c r="L849" s="242"/>
      <c r="M849" s="242"/>
    </row>
    <row r="850" spans="1:13" s="112" customFormat="1" ht="31.5" x14ac:dyDescent="0.25">
      <c r="A850" s="386" t="s">
        <v>91</v>
      </c>
      <c r="B850" s="389" t="s">
        <v>162</v>
      </c>
      <c r="C850" s="389" t="s">
        <v>84</v>
      </c>
      <c r="D850" s="389" t="s">
        <v>745</v>
      </c>
      <c r="E850" s="389" t="s">
        <v>92</v>
      </c>
      <c r="F850" s="555">
        <f t="shared" si="500"/>
        <v>0</v>
      </c>
      <c r="G850" s="555">
        <f t="shared" si="500"/>
        <v>0</v>
      </c>
      <c r="H850" s="209">
        <f t="shared" si="500"/>
        <v>0</v>
      </c>
      <c r="I850" s="209">
        <f t="shared" si="500"/>
        <v>0</v>
      </c>
      <c r="J850" s="209">
        <f t="shared" si="500"/>
        <v>0</v>
      </c>
      <c r="K850" s="242"/>
      <c r="L850" s="242"/>
      <c r="M850" s="242"/>
    </row>
    <row r="851" spans="1:13" s="112" customFormat="1" ht="31.5" x14ac:dyDescent="0.25">
      <c r="A851" s="386" t="s">
        <v>93</v>
      </c>
      <c r="B851" s="389" t="s">
        <v>162</v>
      </c>
      <c r="C851" s="389" t="s">
        <v>84</v>
      </c>
      <c r="D851" s="389" t="s">
        <v>745</v>
      </c>
      <c r="E851" s="389" t="s">
        <v>94</v>
      </c>
      <c r="F851" s="555">
        <f>'Ведом23-25'!G458</f>
        <v>0</v>
      </c>
      <c r="G851" s="555">
        <f>'Ведом23-25'!H458</f>
        <v>0</v>
      </c>
      <c r="H851" s="209">
        <f>'Ведом23-25'!I458</f>
        <v>0</v>
      </c>
      <c r="I851" s="209">
        <f>'Ведом23-25'!J458</f>
        <v>0</v>
      </c>
      <c r="J851" s="209">
        <f>'Ведом23-25'!K458</f>
        <v>0</v>
      </c>
      <c r="K851" s="242"/>
      <c r="L851" s="242"/>
      <c r="M851" s="242"/>
    </row>
    <row r="852" spans="1:13" s="112" customFormat="1" ht="31.5" x14ac:dyDescent="0.25">
      <c r="A852" s="207" t="s">
        <v>880</v>
      </c>
      <c r="B852" s="208" t="s">
        <v>162</v>
      </c>
      <c r="C852" s="208" t="s">
        <v>84</v>
      </c>
      <c r="D852" s="208" t="s">
        <v>877</v>
      </c>
      <c r="E852" s="208"/>
      <c r="F852" s="577">
        <f t="shared" ref="F852:H854" si="501">F853</f>
        <v>2538.3000000000002</v>
      </c>
      <c r="G852" s="577">
        <f t="shared" si="501"/>
        <v>2538.3000000000002</v>
      </c>
      <c r="H852" s="206">
        <f t="shared" si="501"/>
        <v>0</v>
      </c>
      <c r="I852" s="206">
        <f t="shared" ref="I852:J854" si="502">I853</f>
        <v>0</v>
      </c>
      <c r="J852" s="206">
        <f t="shared" si="502"/>
        <v>0</v>
      </c>
      <c r="K852" s="242"/>
      <c r="L852" s="242"/>
      <c r="M852" s="242"/>
    </row>
    <row r="853" spans="1:13" s="112" customFormat="1" ht="47.25" x14ac:dyDescent="0.25">
      <c r="A853" s="386" t="s">
        <v>878</v>
      </c>
      <c r="B853" s="389" t="s">
        <v>162</v>
      </c>
      <c r="C853" s="389" t="s">
        <v>84</v>
      </c>
      <c r="D853" s="389" t="s">
        <v>879</v>
      </c>
      <c r="E853" s="389"/>
      <c r="F853" s="555">
        <f t="shared" si="501"/>
        <v>2538.3000000000002</v>
      </c>
      <c r="G853" s="555">
        <f t="shared" si="501"/>
        <v>2538.3000000000002</v>
      </c>
      <c r="H853" s="209">
        <f t="shared" si="501"/>
        <v>0</v>
      </c>
      <c r="I853" s="209">
        <f t="shared" si="502"/>
        <v>0</v>
      </c>
      <c r="J853" s="209">
        <f t="shared" si="502"/>
        <v>0</v>
      </c>
      <c r="K853" s="242"/>
      <c r="L853" s="242"/>
      <c r="M853" s="242"/>
    </row>
    <row r="854" spans="1:13" s="112" customFormat="1" ht="31.5" x14ac:dyDescent="0.25">
      <c r="A854" s="386" t="s">
        <v>152</v>
      </c>
      <c r="B854" s="389" t="s">
        <v>162</v>
      </c>
      <c r="C854" s="389" t="s">
        <v>84</v>
      </c>
      <c r="D854" s="389" t="s">
        <v>879</v>
      </c>
      <c r="E854" s="389" t="s">
        <v>153</v>
      </c>
      <c r="F854" s="555">
        <f t="shared" si="501"/>
        <v>2538.3000000000002</v>
      </c>
      <c r="G854" s="555">
        <f t="shared" si="501"/>
        <v>2538.3000000000002</v>
      </c>
      <c r="H854" s="209">
        <f t="shared" si="501"/>
        <v>0</v>
      </c>
      <c r="I854" s="209">
        <f t="shared" si="502"/>
        <v>0</v>
      </c>
      <c r="J854" s="209">
        <f t="shared" si="502"/>
        <v>0</v>
      </c>
      <c r="K854" s="242"/>
      <c r="L854" s="242"/>
      <c r="M854" s="242"/>
    </row>
    <row r="855" spans="1:13" s="112" customFormat="1" ht="15.75" x14ac:dyDescent="0.25">
      <c r="A855" s="386" t="s">
        <v>154</v>
      </c>
      <c r="B855" s="389" t="s">
        <v>162</v>
      </c>
      <c r="C855" s="389" t="s">
        <v>84</v>
      </c>
      <c r="D855" s="389" t="s">
        <v>879</v>
      </c>
      <c r="E855" s="389" t="s">
        <v>155</v>
      </c>
      <c r="F855" s="555">
        <f>'Ведом23-25'!G462</f>
        <v>2538.3000000000002</v>
      </c>
      <c r="G855" s="555">
        <f>'Ведом23-25'!H462</f>
        <v>2538.3000000000002</v>
      </c>
      <c r="H855" s="209">
        <f>'Ведом23-25'!I462</f>
        <v>0</v>
      </c>
      <c r="I855" s="209">
        <f>'Ведом23-25'!J462</f>
        <v>0</v>
      </c>
      <c r="J855" s="209">
        <f>'Ведом23-25'!K462</f>
        <v>0</v>
      </c>
      <c r="K855" s="242"/>
      <c r="L855" s="242"/>
      <c r="M855" s="242"/>
    </row>
    <row r="856" spans="1:13" s="112" customFormat="1" ht="47.25" x14ac:dyDescent="0.25">
      <c r="A856" s="34" t="s">
        <v>921</v>
      </c>
      <c r="B856" s="208" t="s">
        <v>162</v>
      </c>
      <c r="C856" s="208" t="s">
        <v>84</v>
      </c>
      <c r="D856" s="208" t="s">
        <v>584</v>
      </c>
      <c r="E856" s="208"/>
      <c r="F856" s="577">
        <f>F860+F857</f>
        <v>10178.299999999999</v>
      </c>
      <c r="G856" s="577">
        <f>G860+G857</f>
        <v>10178.299999999999</v>
      </c>
      <c r="H856" s="206">
        <f>H860+H857</f>
        <v>5000</v>
      </c>
      <c r="I856" s="206">
        <f t="shared" ref="I856:J856" si="503">I860+I857</f>
        <v>0</v>
      </c>
      <c r="J856" s="206">
        <f t="shared" si="503"/>
        <v>0</v>
      </c>
      <c r="K856" s="242"/>
      <c r="L856" s="242"/>
      <c r="M856" s="242"/>
    </row>
    <row r="857" spans="1:13" s="112" customFormat="1" ht="15.75" x14ac:dyDescent="0.25">
      <c r="A857" s="226" t="s">
        <v>916</v>
      </c>
      <c r="B857" s="389" t="s">
        <v>162</v>
      </c>
      <c r="C857" s="389" t="s">
        <v>84</v>
      </c>
      <c r="D857" s="389" t="s">
        <v>917</v>
      </c>
      <c r="E857" s="389"/>
      <c r="F857" s="555">
        <f t="shared" ref="F857:H858" si="504">F858</f>
        <v>0</v>
      </c>
      <c r="G857" s="555">
        <f t="shared" si="504"/>
        <v>0</v>
      </c>
      <c r="H857" s="209">
        <f t="shared" si="504"/>
        <v>5000</v>
      </c>
      <c r="I857" s="209">
        <f t="shared" ref="I857:J858" si="505">I858</f>
        <v>0</v>
      </c>
      <c r="J857" s="209">
        <f t="shared" si="505"/>
        <v>0</v>
      </c>
      <c r="K857" s="242"/>
      <c r="L857" s="242"/>
      <c r="M857" s="242"/>
    </row>
    <row r="858" spans="1:13" s="112" customFormat="1" ht="31.5" x14ac:dyDescent="0.25">
      <c r="A858" s="386" t="s">
        <v>91</v>
      </c>
      <c r="B858" s="389" t="s">
        <v>162</v>
      </c>
      <c r="C858" s="389" t="s">
        <v>84</v>
      </c>
      <c r="D858" s="389" t="s">
        <v>917</v>
      </c>
      <c r="E858" s="389" t="s">
        <v>92</v>
      </c>
      <c r="F858" s="555">
        <f t="shared" si="504"/>
        <v>0</v>
      </c>
      <c r="G858" s="555">
        <f t="shared" si="504"/>
        <v>0</v>
      </c>
      <c r="H858" s="209">
        <f t="shared" si="504"/>
        <v>5000</v>
      </c>
      <c r="I858" s="209">
        <f t="shared" si="505"/>
        <v>0</v>
      </c>
      <c r="J858" s="209">
        <f t="shared" si="505"/>
        <v>0</v>
      </c>
      <c r="K858" s="242"/>
      <c r="L858" s="242"/>
      <c r="M858" s="242"/>
    </row>
    <row r="859" spans="1:13" s="112" customFormat="1" ht="31.5" x14ac:dyDescent="0.25">
      <c r="A859" s="386" t="s">
        <v>93</v>
      </c>
      <c r="B859" s="389" t="s">
        <v>162</v>
      </c>
      <c r="C859" s="389" t="s">
        <v>84</v>
      </c>
      <c r="D859" s="389" t="s">
        <v>917</v>
      </c>
      <c r="E859" s="389" t="s">
        <v>94</v>
      </c>
      <c r="F859" s="555">
        <f>'Ведом23-25'!G466</f>
        <v>0</v>
      </c>
      <c r="G859" s="555">
        <f>'Ведом23-25'!H466</f>
        <v>0</v>
      </c>
      <c r="H859" s="209">
        <f>'Ведом23-25'!I466</f>
        <v>5000</v>
      </c>
      <c r="I859" s="209">
        <f>'Ведом23-25'!J466</f>
        <v>0</v>
      </c>
      <c r="J859" s="209">
        <f>'Ведом23-25'!K466</f>
        <v>0</v>
      </c>
      <c r="K859" s="242"/>
      <c r="L859" s="242"/>
      <c r="M859" s="242"/>
    </row>
    <row r="860" spans="1:13" s="112" customFormat="1" ht="15.75" x14ac:dyDescent="0.25">
      <c r="A860" s="430" t="s">
        <v>798</v>
      </c>
      <c r="B860" s="389" t="s">
        <v>162</v>
      </c>
      <c r="C860" s="389" t="s">
        <v>84</v>
      </c>
      <c r="D860" s="389" t="s">
        <v>799</v>
      </c>
      <c r="E860" s="208"/>
      <c r="F860" s="555">
        <f t="shared" ref="F860:H861" si="506">F861</f>
        <v>10178.299999999999</v>
      </c>
      <c r="G860" s="555">
        <f t="shared" si="506"/>
        <v>10178.299999999999</v>
      </c>
      <c r="H860" s="209">
        <f t="shared" si="506"/>
        <v>0</v>
      </c>
      <c r="I860" s="209">
        <f t="shared" ref="I860:J861" si="507">I861</f>
        <v>0</v>
      </c>
      <c r="J860" s="209">
        <f t="shared" si="507"/>
        <v>0</v>
      </c>
      <c r="K860" s="242"/>
      <c r="L860" s="242"/>
      <c r="M860" s="242"/>
    </row>
    <row r="861" spans="1:13" s="112" customFormat="1" ht="31.5" x14ac:dyDescent="0.25">
      <c r="A861" s="386" t="s">
        <v>152</v>
      </c>
      <c r="B861" s="389" t="s">
        <v>162</v>
      </c>
      <c r="C861" s="389" t="s">
        <v>84</v>
      </c>
      <c r="D861" s="389" t="s">
        <v>799</v>
      </c>
      <c r="E861" s="389" t="s">
        <v>153</v>
      </c>
      <c r="F861" s="555">
        <f t="shared" si="506"/>
        <v>10178.299999999999</v>
      </c>
      <c r="G861" s="555">
        <f t="shared" si="506"/>
        <v>10178.299999999999</v>
      </c>
      <c r="H861" s="209">
        <f t="shared" si="506"/>
        <v>0</v>
      </c>
      <c r="I861" s="209">
        <f t="shared" si="507"/>
        <v>0</v>
      </c>
      <c r="J861" s="209">
        <f t="shared" si="507"/>
        <v>0</v>
      </c>
      <c r="K861" s="242"/>
      <c r="L861" s="242"/>
      <c r="M861" s="242"/>
    </row>
    <row r="862" spans="1:13" s="112" customFormat="1" ht="15.75" x14ac:dyDescent="0.25">
      <c r="A862" s="386" t="s">
        <v>154</v>
      </c>
      <c r="B862" s="389" t="s">
        <v>162</v>
      </c>
      <c r="C862" s="389" t="s">
        <v>84</v>
      </c>
      <c r="D862" s="389" t="s">
        <v>799</v>
      </c>
      <c r="E862" s="389" t="s">
        <v>155</v>
      </c>
      <c r="F862" s="555">
        <f>'Ведом23-25'!G469</f>
        <v>10178.299999999999</v>
      </c>
      <c r="G862" s="555">
        <f>'Ведом23-25'!H469</f>
        <v>10178.299999999999</v>
      </c>
      <c r="H862" s="209">
        <f>'Ведом23-25'!I469</f>
        <v>0</v>
      </c>
      <c r="I862" s="209">
        <f>'Ведом23-25'!J469</f>
        <v>0</v>
      </c>
      <c r="J862" s="209">
        <f>'Ведом23-25'!K469</f>
        <v>0</v>
      </c>
      <c r="K862" s="242"/>
      <c r="L862" s="242"/>
      <c r="M862" s="242"/>
    </row>
    <row r="863" spans="1:13" s="112" customFormat="1" ht="31.5" x14ac:dyDescent="0.25">
      <c r="A863" s="207" t="s">
        <v>862</v>
      </c>
      <c r="B863" s="208" t="s">
        <v>162</v>
      </c>
      <c r="C863" s="208" t="s">
        <v>84</v>
      </c>
      <c r="D863" s="208" t="s">
        <v>822</v>
      </c>
      <c r="E863" s="208"/>
      <c r="F863" s="577">
        <f>F864</f>
        <v>113.4</v>
      </c>
      <c r="G863" s="577">
        <f>G864</f>
        <v>113.4</v>
      </c>
      <c r="H863" s="206">
        <f>H864</f>
        <v>120.86022</v>
      </c>
      <c r="I863" s="206">
        <f t="shared" ref="I863:J863" si="508">I864</f>
        <v>0</v>
      </c>
      <c r="J863" s="206">
        <f t="shared" si="508"/>
        <v>0</v>
      </c>
      <c r="K863" s="242"/>
      <c r="L863" s="242"/>
      <c r="M863" s="242"/>
    </row>
    <row r="864" spans="1:13" s="112" customFormat="1" ht="15.75" x14ac:dyDescent="0.25">
      <c r="A864" s="28" t="s">
        <v>568</v>
      </c>
      <c r="B864" s="389" t="s">
        <v>162</v>
      </c>
      <c r="C864" s="389" t="s">
        <v>84</v>
      </c>
      <c r="D864" s="389" t="s">
        <v>823</v>
      </c>
      <c r="E864" s="389"/>
      <c r="F864" s="555">
        <f>F865+F867</f>
        <v>113.4</v>
      </c>
      <c r="G864" s="555">
        <f>G865+G867</f>
        <v>113.4</v>
      </c>
      <c r="H864" s="209">
        <f>H865+H867</f>
        <v>120.86022</v>
      </c>
      <c r="I864" s="209">
        <f t="shared" ref="I864:J864" si="509">I865+I867</f>
        <v>0</v>
      </c>
      <c r="J864" s="209">
        <f t="shared" si="509"/>
        <v>0</v>
      </c>
      <c r="K864" s="242"/>
      <c r="L864" s="242"/>
      <c r="M864" s="242"/>
    </row>
    <row r="865" spans="1:13" s="112" customFormat="1" ht="31.5" x14ac:dyDescent="0.25">
      <c r="A865" s="386" t="s">
        <v>91</v>
      </c>
      <c r="B865" s="389" t="s">
        <v>162</v>
      </c>
      <c r="C865" s="389" t="s">
        <v>84</v>
      </c>
      <c r="D865" s="389" t="s">
        <v>823</v>
      </c>
      <c r="E865" s="389" t="s">
        <v>92</v>
      </c>
      <c r="F865" s="555">
        <f t="shared" ref="F865:J865" si="510">F866</f>
        <v>0</v>
      </c>
      <c r="G865" s="555">
        <f t="shared" si="510"/>
        <v>0</v>
      </c>
      <c r="H865" s="209">
        <f t="shared" si="510"/>
        <v>0</v>
      </c>
      <c r="I865" s="209">
        <f t="shared" si="510"/>
        <v>0</v>
      </c>
      <c r="J865" s="209">
        <f t="shared" si="510"/>
        <v>0</v>
      </c>
      <c r="K865" s="242"/>
      <c r="L865" s="242"/>
      <c r="M865" s="242"/>
    </row>
    <row r="866" spans="1:13" s="112" customFormat="1" ht="31.5" x14ac:dyDescent="0.25">
      <c r="A866" s="386" t="s">
        <v>93</v>
      </c>
      <c r="B866" s="389" t="s">
        <v>162</v>
      </c>
      <c r="C866" s="389" t="s">
        <v>84</v>
      </c>
      <c r="D866" s="389" t="s">
        <v>823</v>
      </c>
      <c r="E866" s="389" t="s">
        <v>94</v>
      </c>
      <c r="F866" s="555">
        <f>'Ведом23-25'!G473</f>
        <v>0</v>
      </c>
      <c r="G866" s="555">
        <f>'Ведом23-25'!H473</f>
        <v>0</v>
      </c>
      <c r="H866" s="209">
        <f>'Ведом23-25'!I473</f>
        <v>0</v>
      </c>
      <c r="I866" s="209">
        <f>'Ведом23-25'!J473</f>
        <v>0</v>
      </c>
      <c r="J866" s="209">
        <f>'Ведом23-25'!K473</f>
        <v>0</v>
      </c>
      <c r="K866" s="242"/>
      <c r="L866" s="242"/>
      <c r="M866" s="242"/>
    </row>
    <row r="867" spans="1:13" s="112" customFormat="1" ht="31.5" x14ac:dyDescent="0.25">
      <c r="A867" s="386" t="s">
        <v>152</v>
      </c>
      <c r="B867" s="389" t="s">
        <v>162</v>
      </c>
      <c r="C867" s="389" t="s">
        <v>84</v>
      </c>
      <c r="D867" s="389" t="s">
        <v>823</v>
      </c>
      <c r="E867" s="389" t="s">
        <v>153</v>
      </c>
      <c r="F867" s="555">
        <f>F868</f>
        <v>113.4</v>
      </c>
      <c r="G867" s="555">
        <f>G868</f>
        <v>113.4</v>
      </c>
      <c r="H867" s="209">
        <f>H868</f>
        <v>120.86022</v>
      </c>
      <c r="I867" s="209">
        <f t="shared" ref="I867:J867" si="511">I868</f>
        <v>0</v>
      </c>
      <c r="J867" s="209">
        <f t="shared" si="511"/>
        <v>0</v>
      </c>
      <c r="K867" s="242"/>
      <c r="L867" s="242"/>
      <c r="M867" s="242"/>
    </row>
    <row r="868" spans="1:13" s="112" customFormat="1" ht="15.75" x14ac:dyDescent="0.25">
      <c r="A868" s="386" t="s">
        <v>154</v>
      </c>
      <c r="B868" s="389" t="s">
        <v>162</v>
      </c>
      <c r="C868" s="389" t="s">
        <v>84</v>
      </c>
      <c r="D868" s="389" t="s">
        <v>823</v>
      </c>
      <c r="E868" s="389" t="s">
        <v>155</v>
      </c>
      <c r="F868" s="555">
        <f>'Ведом23-25'!G475</f>
        <v>113.4</v>
      </c>
      <c r="G868" s="555">
        <f>'Ведом23-25'!H475</f>
        <v>113.4</v>
      </c>
      <c r="H868" s="209">
        <f>'Ведом23-25'!I475</f>
        <v>120.86022</v>
      </c>
      <c r="I868" s="209">
        <f>'Ведом23-25'!J475</f>
        <v>0</v>
      </c>
      <c r="J868" s="209">
        <f>'Ведом23-25'!K475</f>
        <v>0</v>
      </c>
      <c r="K868" s="242"/>
      <c r="L868" s="242"/>
      <c r="M868" s="242"/>
    </row>
    <row r="869" spans="1:13" s="112" customFormat="1" ht="47.25" x14ac:dyDescent="0.25">
      <c r="A869" s="23" t="s">
        <v>970</v>
      </c>
      <c r="B869" s="208" t="s">
        <v>162</v>
      </c>
      <c r="C869" s="208" t="s">
        <v>84</v>
      </c>
      <c r="D869" s="208" t="s">
        <v>165</v>
      </c>
      <c r="E869" s="208"/>
      <c r="F869" s="577">
        <f>F870</f>
        <v>42</v>
      </c>
      <c r="G869" s="577">
        <f>G870</f>
        <v>42</v>
      </c>
      <c r="H869" s="206">
        <f>H870</f>
        <v>0</v>
      </c>
      <c r="I869" s="206">
        <f t="shared" ref="I869:J869" si="512">I870</f>
        <v>0</v>
      </c>
      <c r="J869" s="206">
        <f t="shared" si="512"/>
        <v>0</v>
      </c>
      <c r="K869" s="242"/>
      <c r="L869" s="242"/>
      <c r="M869" s="242"/>
    </row>
    <row r="870" spans="1:13" s="112" customFormat="1" ht="63" x14ac:dyDescent="0.25">
      <c r="A870" s="23" t="s">
        <v>466</v>
      </c>
      <c r="B870" s="208" t="s">
        <v>162</v>
      </c>
      <c r="C870" s="208" t="s">
        <v>84</v>
      </c>
      <c r="D870" s="208" t="s">
        <v>386</v>
      </c>
      <c r="E870" s="208"/>
      <c r="F870" s="577">
        <f>F873+F874</f>
        <v>42</v>
      </c>
      <c r="G870" s="577">
        <f>G873+G874</f>
        <v>42</v>
      </c>
      <c r="H870" s="206">
        <f>H873+H874</f>
        <v>0</v>
      </c>
      <c r="I870" s="206">
        <f t="shared" ref="I870:J870" si="513">I873+I874</f>
        <v>0</v>
      </c>
      <c r="J870" s="206">
        <f t="shared" si="513"/>
        <v>0</v>
      </c>
      <c r="K870" s="242"/>
      <c r="L870" s="242"/>
      <c r="M870" s="242"/>
    </row>
    <row r="871" spans="1:13" s="112" customFormat="1" ht="47.25" x14ac:dyDescent="0.25">
      <c r="A871" s="21" t="s">
        <v>508</v>
      </c>
      <c r="B871" s="389" t="s">
        <v>162</v>
      </c>
      <c r="C871" s="389" t="s">
        <v>84</v>
      </c>
      <c r="D871" s="389" t="s">
        <v>467</v>
      </c>
      <c r="E871" s="389"/>
      <c r="F871" s="555">
        <f t="shared" ref="F871:H872" si="514">F872</f>
        <v>4</v>
      </c>
      <c r="G871" s="555">
        <f t="shared" si="514"/>
        <v>4</v>
      </c>
      <c r="H871" s="209">
        <f t="shared" si="514"/>
        <v>0</v>
      </c>
      <c r="I871" s="209">
        <f t="shared" ref="I871:J872" si="515">I872</f>
        <v>0</v>
      </c>
      <c r="J871" s="209">
        <f t="shared" si="515"/>
        <v>0</v>
      </c>
      <c r="K871" s="242"/>
      <c r="L871" s="242"/>
      <c r="M871" s="242"/>
    </row>
    <row r="872" spans="1:13" s="112" customFormat="1" ht="31.5" x14ac:dyDescent="0.25">
      <c r="A872" s="386" t="s">
        <v>91</v>
      </c>
      <c r="B872" s="389" t="s">
        <v>162</v>
      </c>
      <c r="C872" s="389" t="s">
        <v>84</v>
      </c>
      <c r="D872" s="389" t="s">
        <v>467</v>
      </c>
      <c r="E872" s="389" t="s">
        <v>92</v>
      </c>
      <c r="F872" s="555">
        <f t="shared" si="514"/>
        <v>4</v>
      </c>
      <c r="G872" s="555">
        <f t="shared" si="514"/>
        <v>4</v>
      </c>
      <c r="H872" s="209">
        <f t="shared" si="514"/>
        <v>0</v>
      </c>
      <c r="I872" s="209">
        <f t="shared" si="515"/>
        <v>0</v>
      </c>
      <c r="J872" s="209">
        <f t="shared" si="515"/>
        <v>0</v>
      </c>
      <c r="K872" s="242"/>
      <c r="L872" s="242"/>
      <c r="M872" s="242"/>
    </row>
    <row r="873" spans="1:13" s="112" customFormat="1" ht="31.5" x14ac:dyDescent="0.25">
      <c r="A873" s="386" t="s">
        <v>93</v>
      </c>
      <c r="B873" s="389" t="s">
        <v>162</v>
      </c>
      <c r="C873" s="389" t="s">
        <v>84</v>
      </c>
      <c r="D873" s="389" t="s">
        <v>467</v>
      </c>
      <c r="E873" s="389" t="s">
        <v>94</v>
      </c>
      <c r="F873" s="555">
        <f>'Ведом23-25'!G480</f>
        <v>4</v>
      </c>
      <c r="G873" s="555">
        <f>'Ведом23-25'!H480</f>
        <v>4</v>
      </c>
      <c r="H873" s="209">
        <f>'Ведом23-25'!I480</f>
        <v>0</v>
      </c>
      <c r="I873" s="209">
        <f>'Ведом23-25'!J480</f>
        <v>0</v>
      </c>
      <c r="J873" s="209">
        <f>'Ведом23-25'!K480</f>
        <v>0</v>
      </c>
      <c r="K873" s="242"/>
      <c r="L873" s="242"/>
      <c r="M873" s="242"/>
    </row>
    <row r="874" spans="1:13" s="112" customFormat="1" ht="47.25" x14ac:dyDescent="0.25">
      <c r="A874" s="386" t="s">
        <v>450</v>
      </c>
      <c r="B874" s="389" t="s">
        <v>162</v>
      </c>
      <c r="C874" s="389" t="s">
        <v>84</v>
      </c>
      <c r="D874" s="389" t="s">
        <v>387</v>
      </c>
      <c r="E874" s="389"/>
      <c r="F874" s="555">
        <f t="shared" ref="F874:H875" si="516">F875</f>
        <v>38</v>
      </c>
      <c r="G874" s="555">
        <f t="shared" si="516"/>
        <v>38</v>
      </c>
      <c r="H874" s="209">
        <f t="shared" si="516"/>
        <v>0</v>
      </c>
      <c r="I874" s="209">
        <f t="shared" ref="I874:J875" si="517">I875</f>
        <v>0</v>
      </c>
      <c r="J874" s="209">
        <f t="shared" si="517"/>
        <v>0</v>
      </c>
      <c r="K874" s="242"/>
      <c r="L874" s="242"/>
      <c r="M874" s="242"/>
    </row>
    <row r="875" spans="1:13" s="112" customFormat="1" ht="31.5" x14ac:dyDescent="0.25">
      <c r="A875" s="386" t="s">
        <v>152</v>
      </c>
      <c r="B875" s="389" t="s">
        <v>162</v>
      </c>
      <c r="C875" s="389" t="s">
        <v>84</v>
      </c>
      <c r="D875" s="389" t="s">
        <v>387</v>
      </c>
      <c r="E875" s="389" t="s">
        <v>153</v>
      </c>
      <c r="F875" s="555">
        <f t="shared" si="516"/>
        <v>38</v>
      </c>
      <c r="G875" s="555">
        <f t="shared" si="516"/>
        <v>38</v>
      </c>
      <c r="H875" s="209">
        <f t="shared" si="516"/>
        <v>0</v>
      </c>
      <c r="I875" s="209">
        <f t="shared" si="517"/>
        <v>0</v>
      </c>
      <c r="J875" s="209">
        <f t="shared" si="517"/>
        <v>0</v>
      </c>
      <c r="K875" s="242"/>
      <c r="L875" s="242"/>
      <c r="M875" s="242"/>
    </row>
    <row r="876" spans="1:13" s="112" customFormat="1" ht="15.75" x14ac:dyDescent="0.25">
      <c r="A876" s="386" t="s">
        <v>154</v>
      </c>
      <c r="B876" s="389" t="s">
        <v>162</v>
      </c>
      <c r="C876" s="389" t="s">
        <v>84</v>
      </c>
      <c r="D876" s="389" t="s">
        <v>387</v>
      </c>
      <c r="E876" s="389" t="s">
        <v>155</v>
      </c>
      <c r="F876" s="555">
        <f>'Ведом23-25'!G483</f>
        <v>38</v>
      </c>
      <c r="G876" s="555">
        <f>'Ведом23-25'!H483</f>
        <v>38</v>
      </c>
      <c r="H876" s="209">
        <f>'Ведом23-25'!I483</f>
        <v>0</v>
      </c>
      <c r="I876" s="209">
        <f>'Ведом23-25'!J483</f>
        <v>0</v>
      </c>
      <c r="J876" s="209">
        <f>'Ведом23-25'!K483</f>
        <v>0</v>
      </c>
      <c r="K876" s="242"/>
      <c r="L876" s="242"/>
      <c r="M876" s="242"/>
    </row>
    <row r="877" spans="1:13" s="112" customFormat="1" ht="47.25" x14ac:dyDescent="0.25">
      <c r="A877" s="239" t="s">
        <v>913</v>
      </c>
      <c r="B877" s="208" t="s">
        <v>162</v>
      </c>
      <c r="C877" s="208" t="s">
        <v>84</v>
      </c>
      <c r="D877" s="208" t="s">
        <v>269</v>
      </c>
      <c r="E877" s="210"/>
      <c r="F877" s="577">
        <f t="shared" ref="F877:J880" si="518">F878</f>
        <v>1271.4000000000001</v>
      </c>
      <c r="G877" s="577">
        <f t="shared" si="518"/>
        <v>1271.4000000000001</v>
      </c>
      <c r="H877" s="206">
        <f t="shared" si="518"/>
        <v>878.7</v>
      </c>
      <c r="I877" s="206">
        <f t="shared" si="518"/>
        <v>878.7</v>
      </c>
      <c r="J877" s="206">
        <f t="shared" si="518"/>
        <v>878.7</v>
      </c>
      <c r="K877" s="242"/>
      <c r="L877" s="242"/>
      <c r="M877" s="242"/>
    </row>
    <row r="878" spans="1:13" s="112" customFormat="1" ht="47.25" x14ac:dyDescent="0.25">
      <c r="A878" s="239" t="s">
        <v>355</v>
      </c>
      <c r="B878" s="208" t="s">
        <v>162</v>
      </c>
      <c r="C878" s="208" t="s">
        <v>84</v>
      </c>
      <c r="D878" s="208" t="s">
        <v>353</v>
      </c>
      <c r="E878" s="213"/>
      <c r="F878" s="577">
        <f>F879+F882</f>
        <v>1271.4000000000001</v>
      </c>
      <c r="G878" s="577">
        <f>G879+G882</f>
        <v>1271.4000000000001</v>
      </c>
      <c r="H878" s="206">
        <f>H879+H882</f>
        <v>878.7</v>
      </c>
      <c r="I878" s="206">
        <f t="shared" ref="I878:J878" si="519">I879+I882</f>
        <v>878.7</v>
      </c>
      <c r="J878" s="206">
        <f t="shared" si="519"/>
        <v>878.7</v>
      </c>
      <c r="K878" s="242"/>
      <c r="L878" s="242"/>
      <c r="M878" s="242"/>
    </row>
    <row r="879" spans="1:13" s="112" customFormat="1" ht="47.25" x14ac:dyDescent="0.25">
      <c r="A879" s="28" t="s">
        <v>463</v>
      </c>
      <c r="B879" s="389" t="s">
        <v>162</v>
      </c>
      <c r="C879" s="389" t="s">
        <v>84</v>
      </c>
      <c r="D879" s="389" t="s">
        <v>354</v>
      </c>
      <c r="E879" s="210"/>
      <c r="F879" s="555">
        <f t="shared" si="518"/>
        <v>869.5</v>
      </c>
      <c r="G879" s="555">
        <f t="shared" si="518"/>
        <v>869.5</v>
      </c>
      <c r="H879" s="209">
        <f t="shared" si="518"/>
        <v>506.8</v>
      </c>
      <c r="I879" s="209">
        <f t="shared" si="518"/>
        <v>506.8</v>
      </c>
      <c r="J879" s="209">
        <f t="shared" si="518"/>
        <v>506.8</v>
      </c>
      <c r="K879" s="242"/>
      <c r="L879" s="242"/>
      <c r="M879" s="242"/>
    </row>
    <row r="880" spans="1:13" s="112" customFormat="1" ht="31.5" x14ac:dyDescent="0.25">
      <c r="A880" s="386" t="s">
        <v>91</v>
      </c>
      <c r="B880" s="389" t="s">
        <v>162</v>
      </c>
      <c r="C880" s="389" t="s">
        <v>84</v>
      </c>
      <c r="D880" s="389" t="s">
        <v>354</v>
      </c>
      <c r="E880" s="210" t="s">
        <v>92</v>
      </c>
      <c r="F880" s="555">
        <f t="shared" si="518"/>
        <v>869.5</v>
      </c>
      <c r="G880" s="555">
        <f t="shared" si="518"/>
        <v>869.5</v>
      </c>
      <c r="H880" s="209">
        <f t="shared" si="518"/>
        <v>506.8</v>
      </c>
      <c r="I880" s="209">
        <f t="shared" si="518"/>
        <v>506.8</v>
      </c>
      <c r="J880" s="209">
        <f t="shared" si="518"/>
        <v>506.8</v>
      </c>
      <c r="K880" s="242"/>
      <c r="L880" s="242"/>
      <c r="M880" s="242"/>
    </row>
    <row r="881" spans="1:13" s="112" customFormat="1" ht="31.5" x14ac:dyDescent="0.25">
      <c r="A881" s="386" t="s">
        <v>93</v>
      </c>
      <c r="B881" s="389" t="s">
        <v>162</v>
      </c>
      <c r="C881" s="389" t="s">
        <v>84</v>
      </c>
      <c r="D881" s="389" t="s">
        <v>354</v>
      </c>
      <c r="E881" s="210" t="s">
        <v>94</v>
      </c>
      <c r="F881" s="555">
        <f>'Ведом23-25'!G488</f>
        <v>869.5</v>
      </c>
      <c r="G881" s="555">
        <f>'Ведом23-25'!H488</f>
        <v>869.5</v>
      </c>
      <c r="H881" s="209">
        <f>'Ведом23-25'!I488</f>
        <v>506.8</v>
      </c>
      <c r="I881" s="209">
        <f>'Ведом23-25'!J488</f>
        <v>506.8</v>
      </c>
      <c r="J881" s="209">
        <f>'Ведом23-25'!K488</f>
        <v>506.8</v>
      </c>
      <c r="K881" s="242"/>
      <c r="L881" s="242"/>
      <c r="M881" s="242"/>
    </row>
    <row r="882" spans="1:13" s="241" customFormat="1" ht="47.25" x14ac:dyDescent="0.25">
      <c r="A882" s="386" t="s">
        <v>284</v>
      </c>
      <c r="B882" s="389" t="s">
        <v>162</v>
      </c>
      <c r="C882" s="389" t="s">
        <v>84</v>
      </c>
      <c r="D882" s="389" t="s">
        <v>388</v>
      </c>
      <c r="E882" s="210"/>
      <c r="F882" s="555">
        <f t="shared" ref="F882:H883" si="520">F883</f>
        <v>401.9</v>
      </c>
      <c r="G882" s="555">
        <f t="shared" si="520"/>
        <v>401.9</v>
      </c>
      <c r="H882" s="209">
        <f t="shared" si="520"/>
        <v>371.9</v>
      </c>
      <c r="I882" s="209">
        <f t="shared" ref="I882:J883" si="521">I883</f>
        <v>371.9</v>
      </c>
      <c r="J882" s="209">
        <f t="shared" si="521"/>
        <v>371.9</v>
      </c>
      <c r="K882" s="242"/>
      <c r="L882" s="242"/>
      <c r="M882" s="242"/>
    </row>
    <row r="883" spans="1:13" s="241" customFormat="1" ht="31.5" x14ac:dyDescent="0.25">
      <c r="A883" s="386" t="s">
        <v>152</v>
      </c>
      <c r="B883" s="389" t="s">
        <v>162</v>
      </c>
      <c r="C883" s="389" t="s">
        <v>84</v>
      </c>
      <c r="D883" s="389" t="s">
        <v>388</v>
      </c>
      <c r="E883" s="210" t="s">
        <v>153</v>
      </c>
      <c r="F883" s="555">
        <f t="shared" si="520"/>
        <v>401.9</v>
      </c>
      <c r="G883" s="555">
        <f t="shared" si="520"/>
        <v>401.9</v>
      </c>
      <c r="H883" s="209">
        <f t="shared" si="520"/>
        <v>371.9</v>
      </c>
      <c r="I883" s="209">
        <f t="shared" si="521"/>
        <v>371.9</v>
      </c>
      <c r="J883" s="209">
        <f t="shared" si="521"/>
        <v>371.9</v>
      </c>
      <c r="K883" s="242"/>
      <c r="L883" s="242"/>
      <c r="M883" s="242"/>
    </row>
    <row r="884" spans="1:13" s="241" customFormat="1" ht="15.75" x14ac:dyDescent="0.25">
      <c r="A884" s="386" t="s">
        <v>154</v>
      </c>
      <c r="B884" s="389" t="s">
        <v>162</v>
      </c>
      <c r="C884" s="389" t="s">
        <v>84</v>
      </c>
      <c r="D884" s="389" t="s">
        <v>388</v>
      </c>
      <c r="E884" s="210" t="s">
        <v>155</v>
      </c>
      <c r="F884" s="555">
        <f>'Ведом23-25'!G491</f>
        <v>401.9</v>
      </c>
      <c r="G884" s="555">
        <f>'Ведом23-25'!H491</f>
        <v>401.9</v>
      </c>
      <c r="H884" s="209">
        <f>'Ведом23-25'!I491</f>
        <v>371.9</v>
      </c>
      <c r="I884" s="209">
        <f>'Ведом23-25'!J491</f>
        <v>371.9</v>
      </c>
      <c r="J884" s="209">
        <f>'Ведом23-25'!K491</f>
        <v>371.9</v>
      </c>
      <c r="K884" s="242"/>
      <c r="L884" s="242"/>
      <c r="M884" s="242"/>
    </row>
    <row r="885" spans="1:13" s="112" customFormat="1" ht="31.5" x14ac:dyDescent="0.25">
      <c r="A885" s="207" t="s">
        <v>167</v>
      </c>
      <c r="B885" s="208" t="s">
        <v>162</v>
      </c>
      <c r="C885" s="208" t="s">
        <v>106</v>
      </c>
      <c r="D885" s="208"/>
      <c r="E885" s="208"/>
      <c r="F885" s="577">
        <f>F886+F901+F913+F919</f>
        <v>25139.599999999999</v>
      </c>
      <c r="G885" s="577">
        <f>G886+G901+G913+G919</f>
        <v>25139.599999999999</v>
      </c>
      <c r="H885" s="206">
        <f>H886+H901+H913+H919</f>
        <v>26145.019999999997</v>
      </c>
      <c r="I885" s="206">
        <f t="shared" ref="I885:J885" si="522">I886+I901+I913+I919</f>
        <v>26986.35</v>
      </c>
      <c r="J885" s="206">
        <f t="shared" si="522"/>
        <v>27941.9</v>
      </c>
      <c r="K885" s="242"/>
      <c r="L885" s="242"/>
      <c r="M885" s="242"/>
    </row>
    <row r="886" spans="1:13" s="112" customFormat="1" ht="31.5" x14ac:dyDescent="0.25">
      <c r="A886" s="207" t="s">
        <v>376</v>
      </c>
      <c r="B886" s="208" t="s">
        <v>162</v>
      </c>
      <c r="C886" s="208" t="s">
        <v>106</v>
      </c>
      <c r="D886" s="208" t="s">
        <v>335</v>
      </c>
      <c r="E886" s="208"/>
      <c r="F886" s="577">
        <f>F887</f>
        <v>12859.9</v>
      </c>
      <c r="G886" s="577">
        <f>G887</f>
        <v>12859.9</v>
      </c>
      <c r="H886" s="206">
        <f>H887</f>
        <v>14223.56</v>
      </c>
      <c r="I886" s="206">
        <f t="shared" ref="I886:J886" si="523">I887</f>
        <v>14751.13</v>
      </c>
      <c r="J886" s="206">
        <f t="shared" si="523"/>
        <v>15251.41</v>
      </c>
      <c r="K886" s="242"/>
      <c r="L886" s="242"/>
      <c r="M886" s="242"/>
    </row>
    <row r="887" spans="1:13" s="112" customFormat="1" ht="15.75" x14ac:dyDescent="0.25">
      <c r="A887" s="207" t="s">
        <v>377</v>
      </c>
      <c r="B887" s="208" t="s">
        <v>162</v>
      </c>
      <c r="C887" s="208" t="s">
        <v>106</v>
      </c>
      <c r="D887" s="208" t="s">
        <v>336</v>
      </c>
      <c r="E887" s="208"/>
      <c r="F887" s="577">
        <f>F888+F898+F895</f>
        <v>12859.9</v>
      </c>
      <c r="G887" s="577">
        <f>G888+G898+G895</f>
        <v>12859.9</v>
      </c>
      <c r="H887" s="206">
        <f>H888+H898+H895</f>
        <v>14223.56</v>
      </c>
      <c r="I887" s="206">
        <f t="shared" ref="I887:J887" si="524">I888+I898+I895</f>
        <v>14751.13</v>
      </c>
      <c r="J887" s="206">
        <f t="shared" si="524"/>
        <v>15251.41</v>
      </c>
      <c r="K887" s="242"/>
      <c r="L887" s="242"/>
      <c r="M887" s="242"/>
    </row>
    <row r="888" spans="1:13" s="112" customFormat="1" ht="31.5" x14ac:dyDescent="0.25">
      <c r="A888" s="386" t="s">
        <v>360</v>
      </c>
      <c r="B888" s="389" t="s">
        <v>162</v>
      </c>
      <c r="C888" s="389" t="s">
        <v>106</v>
      </c>
      <c r="D888" s="389" t="s">
        <v>337</v>
      </c>
      <c r="E888" s="389"/>
      <c r="F888" s="555">
        <f>F889+F891+F893</f>
        <v>12736.6</v>
      </c>
      <c r="G888" s="555">
        <f>G889+G891+G893</f>
        <v>12736.6</v>
      </c>
      <c r="H888" s="209">
        <f>H889+H891+H893</f>
        <v>13793.56</v>
      </c>
      <c r="I888" s="209">
        <f t="shared" ref="I888:J888" si="525">I889+I891+I893</f>
        <v>14321.13</v>
      </c>
      <c r="J888" s="209">
        <f t="shared" si="525"/>
        <v>14821.41</v>
      </c>
      <c r="K888" s="242"/>
      <c r="L888" s="242"/>
      <c r="M888" s="242"/>
    </row>
    <row r="889" spans="1:13" s="112" customFormat="1" ht="78.75" x14ac:dyDescent="0.25">
      <c r="A889" s="386" t="s">
        <v>87</v>
      </c>
      <c r="B889" s="389" t="s">
        <v>162</v>
      </c>
      <c r="C889" s="389" t="s">
        <v>106</v>
      </c>
      <c r="D889" s="389" t="s">
        <v>337</v>
      </c>
      <c r="E889" s="389" t="s">
        <v>88</v>
      </c>
      <c r="F889" s="555">
        <f>F890</f>
        <v>11648.1</v>
      </c>
      <c r="G889" s="555">
        <f>G890</f>
        <v>11648.1</v>
      </c>
      <c r="H889" s="209">
        <f>H890</f>
        <v>12506.51</v>
      </c>
      <c r="I889" s="209">
        <f t="shared" ref="I889:J889" si="526">I890</f>
        <v>12961.13</v>
      </c>
      <c r="J889" s="209">
        <f t="shared" si="526"/>
        <v>13479.58</v>
      </c>
      <c r="K889" s="242"/>
      <c r="L889" s="242"/>
      <c r="M889" s="242"/>
    </row>
    <row r="890" spans="1:13" s="112" customFormat="1" ht="31.5" x14ac:dyDescent="0.25">
      <c r="A890" s="386" t="s">
        <v>89</v>
      </c>
      <c r="B890" s="389" t="s">
        <v>162</v>
      </c>
      <c r="C890" s="389" t="s">
        <v>106</v>
      </c>
      <c r="D890" s="389" t="s">
        <v>337</v>
      </c>
      <c r="E890" s="389" t="s">
        <v>90</v>
      </c>
      <c r="F890" s="575">
        <f>'Ведом23-25'!G497</f>
        <v>11648.1</v>
      </c>
      <c r="G890" s="575">
        <f>'Ведом23-25'!H497</f>
        <v>11648.1</v>
      </c>
      <c r="H890" s="18">
        <f>'Ведом23-25'!I497</f>
        <v>12506.51</v>
      </c>
      <c r="I890" s="18">
        <f>'Ведом23-25'!J497</f>
        <v>12961.13</v>
      </c>
      <c r="J890" s="18">
        <f>'Ведом23-25'!K497</f>
        <v>13479.58</v>
      </c>
      <c r="K890" s="242"/>
      <c r="L890" s="242"/>
      <c r="M890" s="242"/>
    </row>
    <row r="891" spans="1:13" s="241" customFormat="1" ht="31.5" x14ac:dyDescent="0.25">
      <c r="A891" s="386" t="s">
        <v>91</v>
      </c>
      <c r="B891" s="389" t="s">
        <v>162</v>
      </c>
      <c r="C891" s="389" t="s">
        <v>106</v>
      </c>
      <c r="D891" s="389" t="s">
        <v>337</v>
      </c>
      <c r="E891" s="389" t="s">
        <v>92</v>
      </c>
      <c r="F891" s="555">
        <f>F892</f>
        <v>1066.7</v>
      </c>
      <c r="G891" s="555">
        <f>G892</f>
        <v>1066.7</v>
      </c>
      <c r="H891" s="209">
        <f>H892</f>
        <v>1273.05</v>
      </c>
      <c r="I891" s="209">
        <f t="shared" ref="I891:J891" si="527">I892</f>
        <v>1346</v>
      </c>
      <c r="J891" s="209">
        <f t="shared" si="527"/>
        <v>1327.83</v>
      </c>
      <c r="K891" s="242"/>
      <c r="L891" s="242"/>
      <c r="M891" s="242"/>
    </row>
    <row r="892" spans="1:13" s="241" customFormat="1" ht="31.5" x14ac:dyDescent="0.25">
      <c r="A892" s="386" t="s">
        <v>93</v>
      </c>
      <c r="B892" s="389" t="s">
        <v>162</v>
      </c>
      <c r="C892" s="389" t="s">
        <v>106</v>
      </c>
      <c r="D892" s="389" t="s">
        <v>337</v>
      </c>
      <c r="E892" s="389" t="s">
        <v>94</v>
      </c>
      <c r="F892" s="555">
        <f>'Ведом23-25'!G499</f>
        <v>1066.7</v>
      </c>
      <c r="G892" s="555">
        <f>'Ведом23-25'!H499</f>
        <v>1066.7</v>
      </c>
      <c r="H892" s="209">
        <f>'Ведом23-25'!I499</f>
        <v>1273.05</v>
      </c>
      <c r="I892" s="209">
        <f>'Ведом23-25'!J499</f>
        <v>1346</v>
      </c>
      <c r="J892" s="209">
        <f>'Ведом23-25'!K499</f>
        <v>1327.83</v>
      </c>
      <c r="K892" s="242"/>
      <c r="L892" s="242"/>
      <c r="M892" s="242"/>
    </row>
    <row r="893" spans="1:13" s="241" customFormat="1" ht="15.75" x14ac:dyDescent="0.25">
      <c r="A893" s="386" t="s">
        <v>95</v>
      </c>
      <c r="B893" s="389" t="s">
        <v>162</v>
      </c>
      <c r="C893" s="389" t="s">
        <v>106</v>
      </c>
      <c r="D893" s="389" t="s">
        <v>337</v>
      </c>
      <c r="E893" s="389" t="s">
        <v>101</v>
      </c>
      <c r="F893" s="555">
        <f>F894</f>
        <v>21.8</v>
      </c>
      <c r="G893" s="555">
        <f>G894</f>
        <v>21.8</v>
      </c>
      <c r="H893" s="209">
        <f>H894</f>
        <v>14</v>
      </c>
      <c r="I893" s="209">
        <f t="shared" ref="I893:J893" si="528">I894</f>
        <v>14</v>
      </c>
      <c r="J893" s="209">
        <f t="shared" si="528"/>
        <v>14</v>
      </c>
      <c r="K893" s="242"/>
      <c r="L893" s="242"/>
      <c r="M893" s="242"/>
    </row>
    <row r="894" spans="1:13" s="112" customFormat="1" ht="15.75" x14ac:dyDescent="0.25">
      <c r="A894" s="386" t="s">
        <v>227</v>
      </c>
      <c r="B894" s="389" t="s">
        <v>162</v>
      </c>
      <c r="C894" s="389" t="s">
        <v>106</v>
      </c>
      <c r="D894" s="389" t="s">
        <v>337</v>
      </c>
      <c r="E894" s="389" t="s">
        <v>97</v>
      </c>
      <c r="F894" s="555">
        <f>'Ведом23-25'!G501</f>
        <v>21.8</v>
      </c>
      <c r="G894" s="555">
        <f>'Ведом23-25'!H501</f>
        <v>21.8</v>
      </c>
      <c r="H894" s="209">
        <f>'Ведом23-25'!I501</f>
        <v>14</v>
      </c>
      <c r="I894" s="209">
        <f>'Ведом23-25'!J501</f>
        <v>14</v>
      </c>
      <c r="J894" s="209">
        <f>'Ведом23-25'!K501</f>
        <v>14</v>
      </c>
      <c r="K894" s="242"/>
      <c r="L894" s="242"/>
      <c r="M894" s="242"/>
    </row>
    <row r="895" spans="1:13" s="112" customFormat="1" ht="31.5" x14ac:dyDescent="0.25">
      <c r="A895" s="386" t="s">
        <v>319</v>
      </c>
      <c r="B895" s="389" t="s">
        <v>162</v>
      </c>
      <c r="C895" s="389" t="s">
        <v>106</v>
      </c>
      <c r="D895" s="389" t="s">
        <v>338</v>
      </c>
      <c r="E895" s="389"/>
      <c r="F895" s="555">
        <f t="shared" ref="F895:H896" si="529">F896</f>
        <v>0</v>
      </c>
      <c r="G895" s="555">
        <f t="shared" si="529"/>
        <v>0</v>
      </c>
      <c r="H895" s="209">
        <f t="shared" si="529"/>
        <v>0</v>
      </c>
      <c r="I895" s="209">
        <f t="shared" ref="I895:J896" si="530">I896</f>
        <v>0</v>
      </c>
      <c r="J895" s="209">
        <f t="shared" si="530"/>
        <v>0</v>
      </c>
      <c r="K895" s="242"/>
      <c r="L895" s="242"/>
      <c r="M895" s="242"/>
    </row>
    <row r="896" spans="1:13" s="112" customFormat="1" ht="78.75" x14ac:dyDescent="0.25">
      <c r="A896" s="386" t="s">
        <v>87</v>
      </c>
      <c r="B896" s="389" t="s">
        <v>162</v>
      </c>
      <c r="C896" s="389" t="s">
        <v>106</v>
      </c>
      <c r="D896" s="389" t="s">
        <v>338</v>
      </c>
      <c r="E896" s="389" t="s">
        <v>88</v>
      </c>
      <c r="F896" s="555">
        <f t="shared" si="529"/>
        <v>0</v>
      </c>
      <c r="G896" s="555">
        <f t="shared" si="529"/>
        <v>0</v>
      </c>
      <c r="H896" s="209">
        <f t="shared" si="529"/>
        <v>0</v>
      </c>
      <c r="I896" s="209">
        <f t="shared" si="530"/>
        <v>0</v>
      </c>
      <c r="J896" s="209">
        <f t="shared" si="530"/>
        <v>0</v>
      </c>
      <c r="K896" s="242"/>
      <c r="L896" s="242"/>
      <c r="M896" s="242"/>
    </row>
    <row r="897" spans="1:13" s="112" customFormat="1" ht="31.5" x14ac:dyDescent="0.25">
      <c r="A897" s="386" t="s">
        <v>89</v>
      </c>
      <c r="B897" s="389" t="s">
        <v>162</v>
      </c>
      <c r="C897" s="389" t="s">
        <v>106</v>
      </c>
      <c r="D897" s="389" t="s">
        <v>338</v>
      </c>
      <c r="E897" s="389" t="s">
        <v>90</v>
      </c>
      <c r="F897" s="555">
        <f>'Ведом23-25'!G504</f>
        <v>0</v>
      </c>
      <c r="G897" s="555">
        <f>'Ведом23-25'!H504</f>
        <v>0</v>
      </c>
      <c r="H897" s="209">
        <f>'Ведом23-25'!I504</f>
        <v>0</v>
      </c>
      <c r="I897" s="209">
        <f>'Ведом23-25'!J504</f>
        <v>0</v>
      </c>
      <c r="J897" s="209">
        <f>'Ведом23-25'!K504</f>
        <v>0</v>
      </c>
      <c r="K897" s="242"/>
      <c r="L897" s="242"/>
      <c r="M897" s="242"/>
    </row>
    <row r="898" spans="1:13" s="241" customFormat="1" ht="47.25" x14ac:dyDescent="0.25">
      <c r="A898" s="386" t="s">
        <v>318</v>
      </c>
      <c r="B898" s="389" t="s">
        <v>162</v>
      </c>
      <c r="C898" s="389" t="s">
        <v>106</v>
      </c>
      <c r="D898" s="389" t="s">
        <v>339</v>
      </c>
      <c r="E898" s="389"/>
      <c r="F898" s="555">
        <f t="shared" ref="F898:H899" si="531">F899</f>
        <v>123.3</v>
      </c>
      <c r="G898" s="555">
        <f t="shared" si="531"/>
        <v>123.3</v>
      </c>
      <c r="H898" s="209">
        <f t="shared" si="531"/>
        <v>430</v>
      </c>
      <c r="I898" s="209">
        <f t="shared" ref="I898:J899" si="532">I899</f>
        <v>430</v>
      </c>
      <c r="J898" s="209">
        <f t="shared" si="532"/>
        <v>430</v>
      </c>
      <c r="K898" s="242"/>
      <c r="L898" s="242"/>
      <c r="M898" s="242"/>
    </row>
    <row r="899" spans="1:13" ht="78.75" x14ac:dyDescent="0.25">
      <c r="A899" s="386" t="s">
        <v>87</v>
      </c>
      <c r="B899" s="389" t="s">
        <v>162</v>
      </c>
      <c r="C899" s="389" t="s">
        <v>106</v>
      </c>
      <c r="D899" s="389" t="s">
        <v>339</v>
      </c>
      <c r="E899" s="389" t="s">
        <v>88</v>
      </c>
      <c r="F899" s="555">
        <f t="shared" si="531"/>
        <v>123.3</v>
      </c>
      <c r="G899" s="555">
        <f t="shared" si="531"/>
        <v>123.3</v>
      </c>
      <c r="H899" s="209">
        <f t="shared" si="531"/>
        <v>430</v>
      </c>
      <c r="I899" s="209">
        <f t="shared" si="532"/>
        <v>430</v>
      </c>
      <c r="J899" s="209">
        <f t="shared" si="532"/>
        <v>430</v>
      </c>
    </row>
    <row r="900" spans="1:13" ht="31.5" x14ac:dyDescent="0.25">
      <c r="A900" s="386" t="s">
        <v>89</v>
      </c>
      <c r="B900" s="389" t="s">
        <v>162</v>
      </c>
      <c r="C900" s="389" t="s">
        <v>106</v>
      </c>
      <c r="D900" s="389" t="s">
        <v>339</v>
      </c>
      <c r="E900" s="389" t="s">
        <v>90</v>
      </c>
      <c r="F900" s="555">
        <f>'Ведом23-25'!G509</f>
        <v>123.3</v>
      </c>
      <c r="G900" s="555">
        <f>'Ведом23-25'!H509</f>
        <v>123.3</v>
      </c>
      <c r="H900" s="209">
        <f>'Ведом23-25'!I509</f>
        <v>430</v>
      </c>
      <c r="I900" s="209">
        <f>'Ведом23-25'!J509</f>
        <v>430</v>
      </c>
      <c r="J900" s="209">
        <f>'Ведом23-25'!K509</f>
        <v>430</v>
      </c>
    </row>
    <row r="901" spans="1:13" ht="15.75" x14ac:dyDescent="0.25">
      <c r="A901" s="207" t="s">
        <v>383</v>
      </c>
      <c r="B901" s="208" t="s">
        <v>162</v>
      </c>
      <c r="C901" s="208" t="s">
        <v>106</v>
      </c>
      <c r="D901" s="208" t="s">
        <v>343</v>
      </c>
      <c r="E901" s="208"/>
      <c r="F901" s="577">
        <f>F902</f>
        <v>12019.699999999999</v>
      </c>
      <c r="G901" s="577">
        <f>G902</f>
        <v>12019.699999999999</v>
      </c>
      <c r="H901" s="206">
        <f>H902</f>
        <v>11657.46</v>
      </c>
      <c r="I901" s="206">
        <f t="shared" ref="I901:J901" si="533">I902</f>
        <v>11975.22</v>
      </c>
      <c r="J901" s="206">
        <f t="shared" si="533"/>
        <v>12430.49</v>
      </c>
    </row>
    <row r="902" spans="1:13" ht="15.75" x14ac:dyDescent="0.25">
      <c r="A902" s="207" t="s">
        <v>775</v>
      </c>
      <c r="B902" s="208" t="s">
        <v>162</v>
      </c>
      <c r="C902" s="208" t="s">
        <v>106</v>
      </c>
      <c r="D902" s="208" t="s">
        <v>398</v>
      </c>
      <c r="E902" s="208"/>
      <c r="F902" s="577">
        <f>F903+F906</f>
        <v>12019.699999999999</v>
      </c>
      <c r="G902" s="577">
        <f>G903+G906</f>
        <v>12019.699999999999</v>
      </c>
      <c r="H902" s="206">
        <f>H903+H906</f>
        <v>11657.46</v>
      </c>
      <c r="I902" s="206">
        <f t="shared" ref="I902:J902" si="534">I903+I906</f>
        <v>11975.22</v>
      </c>
      <c r="J902" s="206">
        <f t="shared" si="534"/>
        <v>12430.49</v>
      </c>
    </row>
    <row r="903" spans="1:13" ht="47.25" x14ac:dyDescent="0.25">
      <c r="A903" s="386" t="s">
        <v>318</v>
      </c>
      <c r="B903" s="389" t="s">
        <v>162</v>
      </c>
      <c r="C903" s="389" t="s">
        <v>106</v>
      </c>
      <c r="D903" s="389" t="s">
        <v>401</v>
      </c>
      <c r="E903" s="389"/>
      <c r="F903" s="555">
        <f t="shared" ref="F903:H904" si="535">F904</f>
        <v>533</v>
      </c>
      <c r="G903" s="555">
        <f t="shared" si="535"/>
        <v>533</v>
      </c>
      <c r="H903" s="209">
        <f t="shared" si="535"/>
        <v>215</v>
      </c>
      <c r="I903" s="209">
        <f t="shared" ref="I903:J904" si="536">I904</f>
        <v>215</v>
      </c>
      <c r="J903" s="209">
        <f t="shared" si="536"/>
        <v>215</v>
      </c>
    </row>
    <row r="904" spans="1:13" s="241" customFormat="1" ht="78.75" x14ac:dyDescent="0.25">
      <c r="A904" s="386" t="s">
        <v>87</v>
      </c>
      <c r="B904" s="389" t="s">
        <v>162</v>
      </c>
      <c r="C904" s="389" t="s">
        <v>106</v>
      </c>
      <c r="D904" s="389" t="s">
        <v>401</v>
      </c>
      <c r="E904" s="389" t="s">
        <v>88</v>
      </c>
      <c r="F904" s="555">
        <f t="shared" si="535"/>
        <v>533</v>
      </c>
      <c r="G904" s="555">
        <f t="shared" si="535"/>
        <v>533</v>
      </c>
      <c r="H904" s="209">
        <f t="shared" si="535"/>
        <v>215</v>
      </c>
      <c r="I904" s="209">
        <f t="shared" si="536"/>
        <v>215</v>
      </c>
      <c r="J904" s="209">
        <f t="shared" si="536"/>
        <v>215</v>
      </c>
      <c r="K904" s="242"/>
      <c r="L904" s="242"/>
      <c r="M904" s="242"/>
    </row>
    <row r="905" spans="1:13" s="241" customFormat="1" ht="31.5" x14ac:dyDescent="0.25">
      <c r="A905" s="386" t="s">
        <v>171</v>
      </c>
      <c r="B905" s="389" t="s">
        <v>162</v>
      </c>
      <c r="C905" s="389" t="s">
        <v>106</v>
      </c>
      <c r="D905" s="389" t="s">
        <v>401</v>
      </c>
      <c r="E905" s="389" t="s">
        <v>120</v>
      </c>
      <c r="F905" s="555">
        <f>'Ведом23-25'!G514</f>
        <v>533</v>
      </c>
      <c r="G905" s="555">
        <f>'Ведом23-25'!H514</f>
        <v>533</v>
      </c>
      <c r="H905" s="209">
        <f>'Ведом23-25'!I514</f>
        <v>215</v>
      </c>
      <c r="I905" s="209">
        <f>'Ведом23-25'!J514</f>
        <v>215</v>
      </c>
      <c r="J905" s="209">
        <f>'Ведом23-25'!K514</f>
        <v>215</v>
      </c>
      <c r="K905" s="242"/>
      <c r="L905" s="242"/>
      <c r="M905" s="242"/>
    </row>
    <row r="906" spans="1:13" s="241" customFormat="1" ht="15.75" x14ac:dyDescent="0.25">
      <c r="A906" s="386" t="s">
        <v>296</v>
      </c>
      <c r="B906" s="389" t="s">
        <v>162</v>
      </c>
      <c r="C906" s="389" t="s">
        <v>106</v>
      </c>
      <c r="D906" s="389" t="s">
        <v>400</v>
      </c>
      <c r="E906" s="389"/>
      <c r="F906" s="555">
        <f>F907+F909+F911</f>
        <v>11486.699999999999</v>
      </c>
      <c r="G906" s="555">
        <f>G907+G909+G911</f>
        <v>11486.699999999999</v>
      </c>
      <c r="H906" s="209">
        <f>H907+H909+H911</f>
        <v>11442.46</v>
      </c>
      <c r="I906" s="209">
        <f t="shared" ref="I906:J906" si="537">I907+I909+I911</f>
        <v>11760.22</v>
      </c>
      <c r="J906" s="209">
        <f t="shared" si="537"/>
        <v>12215.49</v>
      </c>
      <c r="K906" s="242"/>
      <c r="L906" s="242"/>
      <c r="M906" s="242"/>
    </row>
    <row r="907" spans="1:13" s="241" customFormat="1" ht="78.75" x14ac:dyDescent="0.25">
      <c r="A907" s="386" t="s">
        <v>87</v>
      </c>
      <c r="B907" s="389" t="s">
        <v>162</v>
      </c>
      <c r="C907" s="389" t="s">
        <v>106</v>
      </c>
      <c r="D907" s="389" t="s">
        <v>400</v>
      </c>
      <c r="E907" s="389" t="s">
        <v>88</v>
      </c>
      <c r="F907" s="555">
        <f>F908</f>
        <v>10608.3</v>
      </c>
      <c r="G907" s="555">
        <f>G908</f>
        <v>10608.3</v>
      </c>
      <c r="H907" s="209">
        <f>H908</f>
        <v>11064</v>
      </c>
      <c r="I907" s="209">
        <f t="shared" ref="I907:J907" si="538">I908</f>
        <v>11381.76</v>
      </c>
      <c r="J907" s="209">
        <f t="shared" si="538"/>
        <v>11837.03</v>
      </c>
      <c r="K907" s="242"/>
      <c r="L907" s="242"/>
      <c r="M907" s="242"/>
    </row>
    <row r="908" spans="1:13" ht="31.5" x14ac:dyDescent="0.25">
      <c r="A908" s="386" t="s">
        <v>171</v>
      </c>
      <c r="B908" s="389" t="s">
        <v>162</v>
      </c>
      <c r="C908" s="389" t="s">
        <v>106</v>
      </c>
      <c r="D908" s="389" t="s">
        <v>400</v>
      </c>
      <c r="E908" s="389" t="s">
        <v>120</v>
      </c>
      <c r="F908" s="575">
        <f>'Ведом23-25'!G517</f>
        <v>10608.3</v>
      </c>
      <c r="G908" s="575">
        <f>'Ведом23-25'!H517</f>
        <v>10608.3</v>
      </c>
      <c r="H908" s="18">
        <f>'Ведом23-25'!I517</f>
        <v>11064</v>
      </c>
      <c r="I908" s="18">
        <f>'Ведом23-25'!J517</f>
        <v>11381.76</v>
      </c>
      <c r="J908" s="18">
        <f>'Ведом23-25'!K517</f>
        <v>11837.03</v>
      </c>
    </row>
    <row r="909" spans="1:13" ht="31.5" x14ac:dyDescent="0.25">
      <c r="A909" s="386" t="s">
        <v>91</v>
      </c>
      <c r="B909" s="389" t="s">
        <v>162</v>
      </c>
      <c r="C909" s="389" t="s">
        <v>106</v>
      </c>
      <c r="D909" s="389" t="s">
        <v>400</v>
      </c>
      <c r="E909" s="389" t="s">
        <v>92</v>
      </c>
      <c r="F909" s="555">
        <f>F910</f>
        <v>878.4</v>
      </c>
      <c r="G909" s="555">
        <f>G910</f>
        <v>878.4</v>
      </c>
      <c r="H909" s="209">
        <f>H910</f>
        <v>378.46</v>
      </c>
      <c r="I909" s="209">
        <f t="shared" ref="I909:J909" si="539">I910</f>
        <v>378.46</v>
      </c>
      <c r="J909" s="209">
        <f t="shared" si="539"/>
        <v>378.46</v>
      </c>
    </row>
    <row r="910" spans="1:13" ht="31.5" x14ac:dyDescent="0.25">
      <c r="A910" s="386" t="s">
        <v>93</v>
      </c>
      <c r="B910" s="389" t="s">
        <v>162</v>
      </c>
      <c r="C910" s="389" t="s">
        <v>106</v>
      </c>
      <c r="D910" s="389" t="s">
        <v>400</v>
      </c>
      <c r="E910" s="389" t="s">
        <v>94</v>
      </c>
      <c r="F910" s="575">
        <f>'Ведом23-25'!G519</f>
        <v>878.4</v>
      </c>
      <c r="G910" s="575">
        <f>'Ведом23-25'!H519</f>
        <v>878.4</v>
      </c>
      <c r="H910" s="18">
        <f>'Ведом23-25'!I519</f>
        <v>378.46</v>
      </c>
      <c r="I910" s="18">
        <f>'Ведом23-25'!J519</f>
        <v>378.46</v>
      </c>
      <c r="J910" s="18">
        <f>'Ведом23-25'!K519</f>
        <v>378.46</v>
      </c>
    </row>
    <row r="911" spans="1:13" ht="15.75" x14ac:dyDescent="0.25">
      <c r="A911" s="386" t="s">
        <v>95</v>
      </c>
      <c r="B911" s="389" t="s">
        <v>162</v>
      </c>
      <c r="C911" s="389" t="s">
        <v>106</v>
      </c>
      <c r="D911" s="389" t="s">
        <v>400</v>
      </c>
      <c r="E911" s="389" t="s">
        <v>101</v>
      </c>
      <c r="F911" s="555">
        <f>F912</f>
        <v>0</v>
      </c>
      <c r="G911" s="555">
        <f>G912</f>
        <v>0</v>
      </c>
      <c r="H911" s="209">
        <f>H912</f>
        <v>0</v>
      </c>
      <c r="I911" s="209">
        <f t="shared" ref="I911:J911" si="540">I912</f>
        <v>0</v>
      </c>
      <c r="J911" s="209">
        <f t="shared" si="540"/>
        <v>0</v>
      </c>
    </row>
    <row r="912" spans="1:13" ht="15.75" x14ac:dyDescent="0.25">
      <c r="A912" s="386" t="s">
        <v>227</v>
      </c>
      <c r="B912" s="389" t="s">
        <v>162</v>
      </c>
      <c r="C912" s="389" t="s">
        <v>106</v>
      </c>
      <c r="D912" s="389" t="s">
        <v>400</v>
      </c>
      <c r="E912" s="389" t="s">
        <v>97</v>
      </c>
      <c r="F912" s="555">
        <f>'Ведом23-25'!G521</f>
        <v>0</v>
      </c>
      <c r="G912" s="555">
        <f>'Ведом23-25'!H521</f>
        <v>0</v>
      </c>
      <c r="H912" s="209">
        <f>'Ведом23-25'!I521</f>
        <v>0</v>
      </c>
      <c r="I912" s="209">
        <f>'Ведом23-25'!J521</f>
        <v>0</v>
      </c>
      <c r="J912" s="209">
        <f>'Ведом23-25'!K521</f>
        <v>0</v>
      </c>
    </row>
    <row r="913" spans="1:13" ht="47.25" x14ac:dyDescent="0.25">
      <c r="A913" s="207" t="s">
        <v>943</v>
      </c>
      <c r="B913" s="208" t="s">
        <v>162</v>
      </c>
      <c r="C913" s="208" t="s">
        <v>106</v>
      </c>
      <c r="D913" s="208" t="s">
        <v>172</v>
      </c>
      <c r="E913" s="208"/>
      <c r="F913" s="577">
        <f t="shared" ref="F913:J917" si="541">F914</f>
        <v>260</v>
      </c>
      <c r="G913" s="577">
        <f t="shared" si="541"/>
        <v>260</v>
      </c>
      <c r="H913" s="206">
        <f t="shared" si="541"/>
        <v>260</v>
      </c>
      <c r="I913" s="206">
        <f t="shared" si="541"/>
        <v>260</v>
      </c>
      <c r="J913" s="206">
        <f t="shared" si="541"/>
        <v>260</v>
      </c>
    </row>
    <row r="914" spans="1:13" ht="47.25" x14ac:dyDescent="0.25">
      <c r="A914" s="207" t="s">
        <v>971</v>
      </c>
      <c r="B914" s="208" t="s">
        <v>162</v>
      </c>
      <c r="C914" s="208" t="s">
        <v>106</v>
      </c>
      <c r="D914" s="208" t="s">
        <v>181</v>
      </c>
      <c r="E914" s="208"/>
      <c r="F914" s="577">
        <f t="shared" si="541"/>
        <v>260</v>
      </c>
      <c r="G914" s="577">
        <f t="shared" si="541"/>
        <v>260</v>
      </c>
      <c r="H914" s="206">
        <f t="shared" si="541"/>
        <v>260</v>
      </c>
      <c r="I914" s="206">
        <f t="shared" si="541"/>
        <v>260</v>
      </c>
      <c r="J914" s="206">
        <f t="shared" si="541"/>
        <v>260</v>
      </c>
    </row>
    <row r="915" spans="1:13" ht="31.5" x14ac:dyDescent="0.25">
      <c r="A915" s="207" t="s">
        <v>440</v>
      </c>
      <c r="B915" s="208" t="s">
        <v>162</v>
      </c>
      <c r="C915" s="208" t="s">
        <v>106</v>
      </c>
      <c r="D915" s="208" t="s">
        <v>589</v>
      </c>
      <c r="E915" s="208"/>
      <c r="F915" s="577">
        <f t="shared" si="541"/>
        <v>260</v>
      </c>
      <c r="G915" s="577">
        <f t="shared" si="541"/>
        <v>260</v>
      </c>
      <c r="H915" s="206">
        <f t="shared" si="541"/>
        <v>260</v>
      </c>
      <c r="I915" s="206">
        <f t="shared" si="541"/>
        <v>260</v>
      </c>
      <c r="J915" s="206">
        <f t="shared" si="541"/>
        <v>260</v>
      </c>
    </row>
    <row r="916" spans="1:13" s="241" customFormat="1" ht="31.5" x14ac:dyDescent="0.25">
      <c r="A916" s="386" t="s">
        <v>439</v>
      </c>
      <c r="B916" s="389" t="s">
        <v>162</v>
      </c>
      <c r="C916" s="389" t="s">
        <v>106</v>
      </c>
      <c r="D916" s="389" t="s">
        <v>590</v>
      </c>
      <c r="E916" s="389"/>
      <c r="F916" s="555">
        <f t="shared" si="541"/>
        <v>260</v>
      </c>
      <c r="G916" s="555">
        <f t="shared" si="541"/>
        <v>260</v>
      </c>
      <c r="H916" s="209">
        <f t="shared" si="541"/>
        <v>260</v>
      </c>
      <c r="I916" s="209">
        <f t="shared" si="541"/>
        <v>260</v>
      </c>
      <c r="J916" s="209">
        <f t="shared" si="541"/>
        <v>260</v>
      </c>
      <c r="K916" s="242"/>
      <c r="L916" s="242"/>
      <c r="M916" s="242"/>
    </row>
    <row r="917" spans="1:13" s="241" customFormat="1" ht="31.5" x14ac:dyDescent="0.25">
      <c r="A917" s="386" t="s">
        <v>91</v>
      </c>
      <c r="B917" s="389" t="s">
        <v>162</v>
      </c>
      <c r="C917" s="389" t="s">
        <v>106</v>
      </c>
      <c r="D917" s="389" t="s">
        <v>590</v>
      </c>
      <c r="E917" s="389" t="s">
        <v>92</v>
      </c>
      <c r="F917" s="555">
        <f t="shared" si="541"/>
        <v>260</v>
      </c>
      <c r="G917" s="555">
        <f t="shared" si="541"/>
        <v>260</v>
      </c>
      <c r="H917" s="209">
        <f t="shared" si="541"/>
        <v>260</v>
      </c>
      <c r="I917" s="209">
        <f t="shared" si="541"/>
        <v>260</v>
      </c>
      <c r="J917" s="209">
        <f t="shared" si="541"/>
        <v>260</v>
      </c>
      <c r="K917" s="242"/>
      <c r="L917" s="242"/>
      <c r="M917" s="242"/>
    </row>
    <row r="918" spans="1:13" s="241" customFormat="1" ht="31.5" x14ac:dyDescent="0.25">
      <c r="A918" s="386" t="s">
        <v>93</v>
      </c>
      <c r="B918" s="389" t="s">
        <v>162</v>
      </c>
      <c r="C918" s="389" t="s">
        <v>106</v>
      </c>
      <c r="D918" s="389" t="s">
        <v>590</v>
      </c>
      <c r="E918" s="389" t="s">
        <v>94</v>
      </c>
      <c r="F918" s="555">
        <f>'Ведом23-25'!G527</f>
        <v>260</v>
      </c>
      <c r="G918" s="555">
        <f>'Ведом23-25'!H527</f>
        <v>260</v>
      </c>
      <c r="H918" s="209">
        <f>'Ведом23-25'!I527</f>
        <v>260</v>
      </c>
      <c r="I918" s="209">
        <f>'Ведом23-25'!J527</f>
        <v>260</v>
      </c>
      <c r="J918" s="209">
        <f>'Ведом23-25'!K527</f>
        <v>260</v>
      </c>
      <c r="K918" s="242"/>
      <c r="L918" s="242"/>
      <c r="M918" s="242"/>
    </row>
    <row r="919" spans="1:13" s="241" customFormat="1" ht="47.25" x14ac:dyDescent="0.25">
      <c r="A919" s="23" t="s">
        <v>955</v>
      </c>
      <c r="B919" s="208" t="s">
        <v>162</v>
      </c>
      <c r="C919" s="208" t="s">
        <v>106</v>
      </c>
      <c r="D919" s="208" t="s">
        <v>165</v>
      </c>
      <c r="E919" s="208"/>
      <c r="F919" s="577">
        <f>F921</f>
        <v>0</v>
      </c>
      <c r="G919" s="577">
        <f>G921</f>
        <v>0</v>
      </c>
      <c r="H919" s="206">
        <f>H921</f>
        <v>4</v>
      </c>
      <c r="I919" s="206">
        <f t="shared" ref="I919:J919" si="542">I921</f>
        <v>0</v>
      </c>
      <c r="J919" s="206">
        <f t="shared" si="542"/>
        <v>0</v>
      </c>
      <c r="K919" s="242"/>
      <c r="L919" s="242"/>
      <c r="M919" s="242"/>
    </row>
    <row r="920" spans="1:13" s="241" customFormat="1" ht="63" x14ac:dyDescent="0.25">
      <c r="A920" s="23" t="s">
        <v>466</v>
      </c>
      <c r="B920" s="208" t="s">
        <v>162</v>
      </c>
      <c r="C920" s="208" t="s">
        <v>106</v>
      </c>
      <c r="D920" s="208" t="s">
        <v>386</v>
      </c>
      <c r="E920" s="208"/>
      <c r="F920" s="577">
        <f>F923</f>
        <v>0</v>
      </c>
      <c r="G920" s="577">
        <f>G923</f>
        <v>0</v>
      </c>
      <c r="H920" s="206">
        <f>H923</f>
        <v>4</v>
      </c>
      <c r="I920" s="206">
        <f t="shared" ref="I920:J920" si="543">I923</f>
        <v>0</v>
      </c>
      <c r="J920" s="206">
        <f t="shared" si="543"/>
        <v>0</v>
      </c>
      <c r="K920" s="242"/>
      <c r="L920" s="242"/>
      <c r="M920" s="242"/>
    </row>
    <row r="921" spans="1:13" s="241" customFormat="1" ht="47.25" x14ac:dyDescent="0.25">
      <c r="A921" s="21" t="s">
        <v>508</v>
      </c>
      <c r="B921" s="389" t="s">
        <v>162</v>
      </c>
      <c r="C921" s="389" t="s">
        <v>106</v>
      </c>
      <c r="D921" s="389" t="s">
        <v>467</v>
      </c>
      <c r="E921" s="389"/>
      <c r="F921" s="555">
        <f t="shared" ref="F921:H922" si="544">F922</f>
        <v>0</v>
      </c>
      <c r="G921" s="555">
        <f t="shared" si="544"/>
        <v>0</v>
      </c>
      <c r="H921" s="209">
        <f t="shared" si="544"/>
        <v>4</v>
      </c>
      <c r="I921" s="209">
        <f t="shared" ref="I921:J922" si="545">I922</f>
        <v>0</v>
      </c>
      <c r="J921" s="209">
        <f t="shared" si="545"/>
        <v>0</v>
      </c>
      <c r="K921" s="242"/>
      <c r="L921" s="242"/>
      <c r="M921" s="242"/>
    </row>
    <row r="922" spans="1:13" s="241" customFormat="1" ht="31.5" x14ac:dyDescent="0.25">
      <c r="A922" s="386" t="s">
        <v>91</v>
      </c>
      <c r="B922" s="389" t="s">
        <v>162</v>
      </c>
      <c r="C922" s="389" t="s">
        <v>106</v>
      </c>
      <c r="D922" s="389" t="s">
        <v>467</v>
      </c>
      <c r="E922" s="389" t="s">
        <v>92</v>
      </c>
      <c r="F922" s="555">
        <f t="shared" si="544"/>
        <v>0</v>
      </c>
      <c r="G922" s="555">
        <f t="shared" si="544"/>
        <v>0</v>
      </c>
      <c r="H922" s="209">
        <f t="shared" si="544"/>
        <v>4</v>
      </c>
      <c r="I922" s="209">
        <f t="shared" si="545"/>
        <v>0</v>
      </c>
      <c r="J922" s="209">
        <f t="shared" si="545"/>
        <v>0</v>
      </c>
      <c r="K922" s="242"/>
      <c r="L922" s="242"/>
      <c r="M922" s="242"/>
    </row>
    <row r="923" spans="1:13" s="241" customFormat="1" ht="31.5" x14ac:dyDescent="0.25">
      <c r="A923" s="386" t="s">
        <v>93</v>
      </c>
      <c r="B923" s="389" t="s">
        <v>162</v>
      </c>
      <c r="C923" s="389" t="s">
        <v>106</v>
      </c>
      <c r="D923" s="389" t="s">
        <v>467</v>
      </c>
      <c r="E923" s="389" t="s">
        <v>94</v>
      </c>
      <c r="F923" s="555">
        <f>'Ведом23-25'!G532</f>
        <v>0</v>
      </c>
      <c r="G923" s="555">
        <f>'Ведом23-25'!H532</f>
        <v>0</v>
      </c>
      <c r="H923" s="209">
        <f>'Ведом23-25'!I532</f>
        <v>4</v>
      </c>
      <c r="I923" s="209">
        <f>'Ведом23-25'!J532</f>
        <v>0</v>
      </c>
      <c r="J923" s="209">
        <f>'Ведом23-25'!K532</f>
        <v>0</v>
      </c>
      <c r="K923" s="242"/>
      <c r="L923" s="242"/>
      <c r="M923" s="242"/>
    </row>
    <row r="924" spans="1:13" s="241" customFormat="1" ht="15.75" x14ac:dyDescent="0.25">
      <c r="A924" s="207" t="s">
        <v>136</v>
      </c>
      <c r="B924" s="208" t="s">
        <v>137</v>
      </c>
      <c r="C924" s="208"/>
      <c r="D924" s="208"/>
      <c r="E924" s="208"/>
      <c r="F924" s="577">
        <f>F925+F931+F955+F962</f>
        <v>16471.600000000002</v>
      </c>
      <c r="G924" s="577">
        <f>G925+G931+G955+G962</f>
        <v>16454.100000000002</v>
      </c>
      <c r="H924" s="206">
        <f>H925+H931+H955+H962</f>
        <v>20541.5</v>
      </c>
      <c r="I924" s="206">
        <f t="shared" ref="I924:J924" si="546">I925+I931+I955+I962</f>
        <v>20781.599999999999</v>
      </c>
      <c r="J924" s="206">
        <f t="shared" si="546"/>
        <v>20003</v>
      </c>
      <c r="K924" s="242"/>
      <c r="L924" s="242"/>
      <c r="M924" s="242"/>
    </row>
    <row r="925" spans="1:13" ht="15.75" x14ac:dyDescent="0.25">
      <c r="A925" s="207" t="s">
        <v>138</v>
      </c>
      <c r="B925" s="208" t="s">
        <v>137</v>
      </c>
      <c r="C925" s="208" t="s">
        <v>84</v>
      </c>
      <c r="D925" s="208"/>
      <c r="E925" s="208"/>
      <c r="F925" s="577">
        <f t="shared" ref="F925:J929" si="547">F926</f>
        <v>11053.5</v>
      </c>
      <c r="G925" s="577">
        <f t="shared" si="547"/>
        <v>11053.5</v>
      </c>
      <c r="H925" s="206">
        <f t="shared" si="547"/>
        <v>11610.6</v>
      </c>
      <c r="I925" s="206">
        <f t="shared" si="547"/>
        <v>11610.6</v>
      </c>
      <c r="J925" s="206">
        <f t="shared" si="547"/>
        <v>11610.6</v>
      </c>
    </row>
    <row r="926" spans="1:13" ht="15.75" x14ac:dyDescent="0.25">
      <c r="A926" s="207" t="s">
        <v>100</v>
      </c>
      <c r="B926" s="208" t="s">
        <v>137</v>
      </c>
      <c r="C926" s="208" t="s">
        <v>84</v>
      </c>
      <c r="D926" s="208" t="s">
        <v>343</v>
      </c>
      <c r="E926" s="208"/>
      <c r="F926" s="577">
        <f t="shared" si="547"/>
        <v>11053.5</v>
      </c>
      <c r="G926" s="577">
        <f t="shared" si="547"/>
        <v>11053.5</v>
      </c>
      <c r="H926" s="206">
        <f t="shared" si="547"/>
        <v>11610.6</v>
      </c>
      <c r="I926" s="206">
        <f t="shared" si="547"/>
        <v>11610.6</v>
      </c>
      <c r="J926" s="206">
        <f t="shared" si="547"/>
        <v>11610.6</v>
      </c>
    </row>
    <row r="927" spans="1:13" ht="31.5" x14ac:dyDescent="0.25">
      <c r="A927" s="207" t="s">
        <v>344</v>
      </c>
      <c r="B927" s="208" t="s">
        <v>137</v>
      </c>
      <c r="C927" s="208" t="s">
        <v>84</v>
      </c>
      <c r="D927" s="208" t="s">
        <v>342</v>
      </c>
      <c r="E927" s="208"/>
      <c r="F927" s="577">
        <f t="shared" si="547"/>
        <v>11053.5</v>
      </c>
      <c r="G927" s="577">
        <f t="shared" si="547"/>
        <v>11053.5</v>
      </c>
      <c r="H927" s="206">
        <f t="shared" si="547"/>
        <v>11610.6</v>
      </c>
      <c r="I927" s="206">
        <f t="shared" si="547"/>
        <v>11610.6</v>
      </c>
      <c r="J927" s="206">
        <f t="shared" si="547"/>
        <v>11610.6</v>
      </c>
    </row>
    <row r="928" spans="1:13" ht="15.75" x14ac:dyDescent="0.25">
      <c r="A928" s="386" t="s">
        <v>139</v>
      </c>
      <c r="B928" s="389" t="s">
        <v>137</v>
      </c>
      <c r="C928" s="389" t="s">
        <v>84</v>
      </c>
      <c r="D928" s="389" t="s">
        <v>351</v>
      </c>
      <c r="E928" s="389"/>
      <c r="F928" s="555">
        <f t="shared" si="547"/>
        <v>11053.5</v>
      </c>
      <c r="G928" s="555">
        <f t="shared" si="547"/>
        <v>11053.5</v>
      </c>
      <c r="H928" s="209">
        <f t="shared" si="547"/>
        <v>11610.6</v>
      </c>
      <c r="I928" s="209">
        <f t="shared" si="547"/>
        <v>11610.6</v>
      </c>
      <c r="J928" s="209">
        <f t="shared" si="547"/>
        <v>11610.6</v>
      </c>
    </row>
    <row r="929" spans="1:13" s="241" customFormat="1" ht="31.5" x14ac:dyDescent="0.25">
      <c r="A929" s="386" t="s">
        <v>140</v>
      </c>
      <c r="B929" s="389" t="s">
        <v>137</v>
      </c>
      <c r="C929" s="389" t="s">
        <v>84</v>
      </c>
      <c r="D929" s="389" t="s">
        <v>351</v>
      </c>
      <c r="E929" s="389" t="s">
        <v>141</v>
      </c>
      <c r="F929" s="555">
        <f t="shared" si="547"/>
        <v>11053.5</v>
      </c>
      <c r="G929" s="555">
        <f t="shared" si="547"/>
        <v>11053.5</v>
      </c>
      <c r="H929" s="209">
        <f t="shared" si="547"/>
        <v>11610.6</v>
      </c>
      <c r="I929" s="209">
        <f t="shared" si="547"/>
        <v>11610.6</v>
      </c>
      <c r="J929" s="209">
        <f t="shared" si="547"/>
        <v>11610.6</v>
      </c>
      <c r="K929" s="242"/>
      <c r="L929" s="242"/>
      <c r="M929" s="242"/>
    </row>
    <row r="930" spans="1:13" s="241" customFormat="1" ht="31.5" x14ac:dyDescent="0.25">
      <c r="A930" s="386" t="s">
        <v>175</v>
      </c>
      <c r="B930" s="389" t="s">
        <v>137</v>
      </c>
      <c r="C930" s="389" t="s">
        <v>84</v>
      </c>
      <c r="D930" s="389" t="s">
        <v>351</v>
      </c>
      <c r="E930" s="389" t="s">
        <v>176</v>
      </c>
      <c r="F930" s="575">
        <f>'Ведом23-25'!G250</f>
        <v>11053.5</v>
      </c>
      <c r="G930" s="575">
        <f>'Ведом23-25'!H250</f>
        <v>11053.5</v>
      </c>
      <c r="H930" s="18">
        <f>'Ведом23-25'!I250</f>
        <v>11610.6</v>
      </c>
      <c r="I930" s="18">
        <f>'Ведом23-25'!J250</f>
        <v>11610.6</v>
      </c>
      <c r="J930" s="18">
        <f>'Ведом23-25'!K250</f>
        <v>11610.6</v>
      </c>
      <c r="K930" s="242"/>
      <c r="L930" s="242"/>
      <c r="M930" s="242"/>
    </row>
    <row r="931" spans="1:13" s="241" customFormat="1" ht="15.75" x14ac:dyDescent="0.25">
      <c r="A931" s="207" t="s">
        <v>144</v>
      </c>
      <c r="B931" s="208" t="s">
        <v>137</v>
      </c>
      <c r="C931" s="208" t="s">
        <v>123</v>
      </c>
      <c r="D931" s="208"/>
      <c r="E931" s="208"/>
      <c r="F931" s="577">
        <f>F932</f>
        <v>1387.1</v>
      </c>
      <c r="G931" s="577">
        <f>G932</f>
        <v>1387.1</v>
      </c>
      <c r="H931" s="206">
        <f>H932</f>
        <v>2021</v>
      </c>
      <c r="I931" s="206">
        <f t="shared" ref="I931:J931" si="548">I932</f>
        <v>2021</v>
      </c>
      <c r="J931" s="206">
        <f t="shared" si="548"/>
        <v>971</v>
      </c>
      <c r="K931" s="242"/>
      <c r="L931" s="242"/>
      <c r="M931" s="242"/>
    </row>
    <row r="932" spans="1:13" s="241" customFormat="1" ht="47.25" x14ac:dyDescent="0.25">
      <c r="A932" s="207" t="s">
        <v>943</v>
      </c>
      <c r="B932" s="208" t="s">
        <v>137</v>
      </c>
      <c r="C932" s="208" t="s">
        <v>123</v>
      </c>
      <c r="D932" s="208" t="s">
        <v>172</v>
      </c>
      <c r="E932" s="208"/>
      <c r="F932" s="577">
        <f>F933+F938</f>
        <v>1387.1</v>
      </c>
      <c r="G932" s="577">
        <f>G933+G938</f>
        <v>1387.1</v>
      </c>
      <c r="H932" s="206">
        <f>H933+H938</f>
        <v>2021</v>
      </c>
      <c r="I932" s="206">
        <f t="shared" ref="I932:J932" si="549">I933+I938</f>
        <v>2021</v>
      </c>
      <c r="J932" s="206">
        <f t="shared" si="549"/>
        <v>971</v>
      </c>
      <c r="K932" s="384"/>
      <c r="L932" s="384"/>
      <c r="M932" s="384"/>
    </row>
    <row r="933" spans="1:13" s="241" customFormat="1" ht="31.5" x14ac:dyDescent="0.25">
      <c r="A933" s="207" t="s">
        <v>177</v>
      </c>
      <c r="B933" s="208" t="s">
        <v>137</v>
      </c>
      <c r="C933" s="208" t="s">
        <v>123</v>
      </c>
      <c r="D933" s="208" t="s">
        <v>178</v>
      </c>
      <c r="E933" s="208"/>
      <c r="F933" s="577">
        <f t="shared" ref="F933:J936" si="550">F934</f>
        <v>0</v>
      </c>
      <c r="G933" s="577">
        <f t="shared" si="550"/>
        <v>0</v>
      </c>
      <c r="H933" s="206">
        <f t="shared" si="550"/>
        <v>314</v>
      </c>
      <c r="I933" s="206">
        <f t="shared" si="550"/>
        <v>314</v>
      </c>
      <c r="J933" s="206">
        <f t="shared" si="550"/>
        <v>314</v>
      </c>
      <c r="K933" s="384"/>
      <c r="L933" s="384"/>
      <c r="M933" s="384"/>
    </row>
    <row r="934" spans="1:13" s="241" customFormat="1" ht="31.5" x14ac:dyDescent="0.25">
      <c r="A934" s="207" t="s">
        <v>367</v>
      </c>
      <c r="B934" s="208" t="s">
        <v>137</v>
      </c>
      <c r="C934" s="208" t="s">
        <v>123</v>
      </c>
      <c r="D934" s="208" t="s">
        <v>366</v>
      </c>
      <c r="E934" s="208"/>
      <c r="F934" s="577">
        <f t="shared" si="550"/>
        <v>0</v>
      </c>
      <c r="G934" s="577">
        <f t="shared" si="550"/>
        <v>0</v>
      </c>
      <c r="H934" s="206">
        <f t="shared" si="550"/>
        <v>314</v>
      </c>
      <c r="I934" s="206">
        <f t="shared" si="550"/>
        <v>314</v>
      </c>
      <c r="J934" s="206">
        <f t="shared" si="550"/>
        <v>314</v>
      </c>
      <c r="K934" s="384"/>
      <c r="L934" s="384"/>
      <c r="M934" s="384"/>
    </row>
    <row r="935" spans="1:13" s="241" customFormat="1" ht="31.5" x14ac:dyDescent="0.25">
      <c r="A935" s="386" t="s">
        <v>310</v>
      </c>
      <c r="B935" s="389" t="s">
        <v>137</v>
      </c>
      <c r="C935" s="389" t="s">
        <v>123</v>
      </c>
      <c r="D935" s="389" t="s">
        <v>368</v>
      </c>
      <c r="E935" s="389"/>
      <c r="F935" s="555">
        <f t="shared" si="550"/>
        <v>0</v>
      </c>
      <c r="G935" s="555">
        <f t="shared" si="550"/>
        <v>0</v>
      </c>
      <c r="H935" s="209">
        <f t="shared" si="550"/>
        <v>314</v>
      </c>
      <c r="I935" s="209">
        <f t="shared" si="550"/>
        <v>314</v>
      </c>
      <c r="J935" s="209">
        <f t="shared" si="550"/>
        <v>314</v>
      </c>
      <c r="K935" s="384"/>
      <c r="L935" s="384"/>
      <c r="M935" s="384"/>
    </row>
    <row r="936" spans="1:13" s="241" customFormat="1" ht="31.5" x14ac:dyDescent="0.25">
      <c r="A936" s="386" t="s">
        <v>140</v>
      </c>
      <c r="B936" s="389" t="s">
        <v>137</v>
      </c>
      <c r="C936" s="389" t="s">
        <v>123</v>
      </c>
      <c r="D936" s="389" t="s">
        <v>368</v>
      </c>
      <c r="E936" s="389" t="s">
        <v>141</v>
      </c>
      <c r="F936" s="555">
        <f t="shared" si="550"/>
        <v>0</v>
      </c>
      <c r="G936" s="555">
        <f t="shared" si="550"/>
        <v>0</v>
      </c>
      <c r="H936" s="209">
        <f t="shared" si="550"/>
        <v>314</v>
      </c>
      <c r="I936" s="209">
        <f t="shared" si="550"/>
        <v>314</v>
      </c>
      <c r="J936" s="209">
        <f t="shared" si="550"/>
        <v>314</v>
      </c>
      <c r="K936" s="384"/>
      <c r="L936" s="384"/>
      <c r="M936" s="384"/>
    </row>
    <row r="937" spans="1:13" s="241" customFormat="1" ht="31.5" x14ac:dyDescent="0.25">
      <c r="A937" s="386" t="s">
        <v>142</v>
      </c>
      <c r="B937" s="389" t="s">
        <v>137</v>
      </c>
      <c r="C937" s="389" t="s">
        <v>123</v>
      </c>
      <c r="D937" s="389" t="s">
        <v>368</v>
      </c>
      <c r="E937" s="389" t="s">
        <v>143</v>
      </c>
      <c r="F937" s="555">
        <f>'Ведом23-25'!G540</f>
        <v>0</v>
      </c>
      <c r="G937" s="555">
        <f>'Ведом23-25'!H540</f>
        <v>0</v>
      </c>
      <c r="H937" s="209">
        <f>'Ведом23-25'!I540</f>
        <v>314</v>
      </c>
      <c r="I937" s="209">
        <f>'Ведом23-25'!J540</f>
        <v>314</v>
      </c>
      <c r="J937" s="209">
        <f>'Ведом23-25'!K540</f>
        <v>314</v>
      </c>
      <c r="K937" s="384"/>
      <c r="L937" s="384"/>
      <c r="M937" s="384"/>
    </row>
    <row r="938" spans="1:13" s="241" customFormat="1" ht="47.25" x14ac:dyDescent="0.25">
      <c r="A938" s="207" t="s">
        <v>945</v>
      </c>
      <c r="B938" s="205">
        <v>10</v>
      </c>
      <c r="C938" s="208" t="s">
        <v>123</v>
      </c>
      <c r="D938" s="208" t="s">
        <v>181</v>
      </c>
      <c r="E938" s="208"/>
      <c r="F938" s="577">
        <f>F939+F945+F951</f>
        <v>1387.1</v>
      </c>
      <c r="G938" s="577">
        <f>G939+G945+G951</f>
        <v>1387.1</v>
      </c>
      <c r="H938" s="206">
        <f>H939+H945+H951</f>
        <v>1707</v>
      </c>
      <c r="I938" s="206">
        <f t="shared" ref="I938:J938" si="551">I939+I945+I951</f>
        <v>1707</v>
      </c>
      <c r="J938" s="206">
        <f t="shared" si="551"/>
        <v>657</v>
      </c>
      <c r="K938" s="384"/>
      <c r="L938" s="384"/>
      <c r="M938" s="384"/>
    </row>
    <row r="939" spans="1:13" s="241" customFormat="1" ht="31.5" x14ac:dyDescent="0.25">
      <c r="A939" s="207" t="s">
        <v>478</v>
      </c>
      <c r="B939" s="208" t="s">
        <v>137</v>
      </c>
      <c r="C939" s="208" t="s">
        <v>123</v>
      </c>
      <c r="D939" s="208" t="s">
        <v>375</v>
      </c>
      <c r="E939" s="208"/>
      <c r="F939" s="577">
        <f>F940</f>
        <v>754.1</v>
      </c>
      <c r="G939" s="577">
        <f>G940</f>
        <v>754.1</v>
      </c>
      <c r="H939" s="206">
        <f>H940</f>
        <v>630</v>
      </c>
      <c r="I939" s="206">
        <f t="shared" ref="I939:J939" si="552">I940</f>
        <v>630</v>
      </c>
      <c r="J939" s="206">
        <f t="shared" si="552"/>
        <v>0</v>
      </c>
      <c r="K939" s="384"/>
      <c r="L939" s="384"/>
      <c r="M939" s="384"/>
    </row>
    <row r="940" spans="1:13" s="241" customFormat="1" ht="47.25" x14ac:dyDescent="0.25">
      <c r="A940" s="28" t="s">
        <v>479</v>
      </c>
      <c r="B940" s="389" t="s">
        <v>137</v>
      </c>
      <c r="C940" s="389" t="s">
        <v>123</v>
      </c>
      <c r="D940" s="389" t="s">
        <v>592</v>
      </c>
      <c r="E940" s="389"/>
      <c r="F940" s="555">
        <f>F943+F942</f>
        <v>754.1</v>
      </c>
      <c r="G940" s="555">
        <f>G943+G942</f>
        <v>754.1</v>
      </c>
      <c r="H940" s="209">
        <f>H943+H942</f>
        <v>630</v>
      </c>
      <c r="I940" s="209">
        <f t="shared" ref="I940:J940" si="553">I943+I942</f>
        <v>630</v>
      </c>
      <c r="J940" s="209">
        <f t="shared" si="553"/>
        <v>0</v>
      </c>
      <c r="K940" s="384"/>
      <c r="L940" s="384"/>
      <c r="M940" s="384"/>
    </row>
    <row r="941" spans="1:13" s="241" customFormat="1" ht="31.5" x14ac:dyDescent="0.25">
      <c r="A941" s="386" t="s">
        <v>91</v>
      </c>
      <c r="B941" s="389" t="s">
        <v>137</v>
      </c>
      <c r="C941" s="389" t="s">
        <v>123</v>
      </c>
      <c r="D941" s="389" t="s">
        <v>592</v>
      </c>
      <c r="E941" s="389" t="s">
        <v>92</v>
      </c>
      <c r="F941" s="555">
        <f>F942</f>
        <v>124.1</v>
      </c>
      <c r="G941" s="555">
        <f>G942</f>
        <v>124.1</v>
      </c>
      <c r="H941" s="209">
        <f>H942</f>
        <v>0</v>
      </c>
      <c r="I941" s="209">
        <f t="shared" ref="I941:J941" si="554">I942</f>
        <v>0</v>
      </c>
      <c r="J941" s="209">
        <f t="shared" si="554"/>
        <v>0</v>
      </c>
      <c r="K941" s="384"/>
      <c r="L941" s="384"/>
      <c r="M941" s="384"/>
    </row>
    <row r="942" spans="1:13" s="241" customFormat="1" ht="31.5" x14ac:dyDescent="0.25">
      <c r="A942" s="386" t="s">
        <v>93</v>
      </c>
      <c r="B942" s="389" t="s">
        <v>137</v>
      </c>
      <c r="C942" s="389" t="s">
        <v>123</v>
      </c>
      <c r="D942" s="389" t="s">
        <v>592</v>
      </c>
      <c r="E942" s="389" t="s">
        <v>94</v>
      </c>
      <c r="F942" s="555">
        <f>'Ведом23-25'!G545</f>
        <v>124.1</v>
      </c>
      <c r="G942" s="555">
        <f>'Ведом23-25'!H545</f>
        <v>124.1</v>
      </c>
      <c r="H942" s="209">
        <f>'Ведом23-25'!I545</f>
        <v>0</v>
      </c>
      <c r="I942" s="209">
        <f>'Ведом23-25'!J545</f>
        <v>0</v>
      </c>
      <c r="J942" s="209">
        <f>'Ведом23-25'!K545</f>
        <v>0</v>
      </c>
      <c r="K942" s="384"/>
      <c r="L942" s="384"/>
      <c r="M942" s="384"/>
    </row>
    <row r="943" spans="1:13" s="241" customFormat="1" ht="31.5" x14ac:dyDescent="0.25">
      <c r="A943" s="386" t="s">
        <v>140</v>
      </c>
      <c r="B943" s="389" t="s">
        <v>137</v>
      </c>
      <c r="C943" s="389" t="s">
        <v>123</v>
      </c>
      <c r="D943" s="389" t="s">
        <v>592</v>
      </c>
      <c r="E943" s="389" t="s">
        <v>141</v>
      </c>
      <c r="F943" s="555">
        <f>F944</f>
        <v>630</v>
      </c>
      <c r="G943" s="555">
        <f>G944</f>
        <v>630</v>
      </c>
      <c r="H943" s="209">
        <f>H944</f>
        <v>630</v>
      </c>
      <c r="I943" s="209">
        <f t="shared" ref="I943:J943" si="555">I944</f>
        <v>630</v>
      </c>
      <c r="J943" s="209">
        <f t="shared" si="555"/>
        <v>0</v>
      </c>
      <c r="K943" s="384"/>
      <c r="L943" s="384"/>
      <c r="M943" s="384"/>
    </row>
    <row r="944" spans="1:13" s="241" customFormat="1" ht="31.5" x14ac:dyDescent="0.25">
      <c r="A944" s="386" t="s">
        <v>175</v>
      </c>
      <c r="B944" s="389" t="s">
        <v>137</v>
      </c>
      <c r="C944" s="389" t="s">
        <v>123</v>
      </c>
      <c r="D944" s="389" t="s">
        <v>592</v>
      </c>
      <c r="E944" s="389" t="s">
        <v>176</v>
      </c>
      <c r="F944" s="555">
        <f>'Ведом23-25'!G547</f>
        <v>630</v>
      </c>
      <c r="G944" s="555">
        <f>'Ведом23-25'!H547</f>
        <v>630</v>
      </c>
      <c r="H944" s="209">
        <f>'Ведом23-25'!I547</f>
        <v>630</v>
      </c>
      <c r="I944" s="209">
        <f>'Ведом23-25'!J547</f>
        <v>630</v>
      </c>
      <c r="J944" s="209">
        <f>'Ведом23-25'!K547</f>
        <v>0</v>
      </c>
      <c r="K944" s="384"/>
      <c r="L944" s="384"/>
      <c r="M944" s="384"/>
    </row>
    <row r="945" spans="1:13" s="241" customFormat="1" ht="31.5" x14ac:dyDescent="0.25">
      <c r="A945" s="207" t="s">
        <v>596</v>
      </c>
      <c r="B945" s="205">
        <v>10</v>
      </c>
      <c r="C945" s="208" t="s">
        <v>123</v>
      </c>
      <c r="D945" s="208" t="s">
        <v>594</v>
      </c>
      <c r="E945" s="208"/>
      <c r="F945" s="577">
        <f>F946</f>
        <v>213</v>
      </c>
      <c r="G945" s="577">
        <f>G946</f>
        <v>213</v>
      </c>
      <c r="H945" s="206">
        <f>H946</f>
        <v>657</v>
      </c>
      <c r="I945" s="206">
        <f t="shared" ref="I945:J945" si="556">I946</f>
        <v>657</v>
      </c>
      <c r="J945" s="206">
        <f t="shared" si="556"/>
        <v>657</v>
      </c>
      <c r="K945" s="384"/>
      <c r="L945" s="384"/>
      <c r="M945" s="384"/>
    </row>
    <row r="946" spans="1:13" s="241" customFormat="1" ht="31.5" x14ac:dyDescent="0.25">
      <c r="A946" s="386" t="s">
        <v>593</v>
      </c>
      <c r="B946" s="389" t="s">
        <v>137</v>
      </c>
      <c r="C946" s="389" t="s">
        <v>123</v>
      </c>
      <c r="D946" s="389" t="s">
        <v>595</v>
      </c>
      <c r="E946" s="389"/>
      <c r="F946" s="555">
        <f>F948+F950</f>
        <v>213</v>
      </c>
      <c r="G946" s="555">
        <f>G948+G950</f>
        <v>213</v>
      </c>
      <c r="H946" s="209">
        <f>H948+H950</f>
        <v>657</v>
      </c>
      <c r="I946" s="209">
        <f t="shared" ref="I946:J946" si="557">I948+I950</f>
        <v>657</v>
      </c>
      <c r="J946" s="209">
        <f t="shared" si="557"/>
        <v>657</v>
      </c>
      <c r="K946" s="384"/>
      <c r="L946" s="384"/>
      <c r="M946" s="384"/>
    </row>
    <row r="947" spans="1:13" s="241" customFormat="1" ht="31.5" x14ac:dyDescent="0.25">
      <c r="A947" s="386" t="s">
        <v>91</v>
      </c>
      <c r="B947" s="389" t="s">
        <v>137</v>
      </c>
      <c r="C947" s="389" t="s">
        <v>123</v>
      </c>
      <c r="D947" s="389" t="s">
        <v>595</v>
      </c>
      <c r="E947" s="389" t="s">
        <v>92</v>
      </c>
      <c r="F947" s="555">
        <f>F948</f>
        <v>0</v>
      </c>
      <c r="G947" s="555">
        <f>G948</f>
        <v>0</v>
      </c>
      <c r="H947" s="209">
        <f>H948</f>
        <v>400</v>
      </c>
      <c r="I947" s="209">
        <f t="shared" ref="I947:J947" si="558">I948</f>
        <v>400</v>
      </c>
      <c r="J947" s="209">
        <f t="shared" si="558"/>
        <v>400</v>
      </c>
      <c r="K947" s="384"/>
      <c r="L947" s="384"/>
      <c r="M947" s="384"/>
    </row>
    <row r="948" spans="1:13" s="241" customFormat="1" ht="31.5" x14ac:dyDescent="0.25">
      <c r="A948" s="386" t="s">
        <v>93</v>
      </c>
      <c r="B948" s="389" t="s">
        <v>137</v>
      </c>
      <c r="C948" s="389" t="s">
        <v>123</v>
      </c>
      <c r="D948" s="389" t="s">
        <v>595</v>
      </c>
      <c r="E948" s="389" t="s">
        <v>94</v>
      </c>
      <c r="F948" s="555">
        <f>'Ведом23-25'!G551</f>
        <v>0</v>
      </c>
      <c r="G948" s="555">
        <f>'Ведом23-25'!H551</f>
        <v>0</v>
      </c>
      <c r="H948" s="209">
        <f>'Ведом23-25'!I551</f>
        <v>400</v>
      </c>
      <c r="I948" s="209">
        <f>'Ведом23-25'!J551</f>
        <v>400</v>
      </c>
      <c r="J948" s="209">
        <f>'Ведом23-25'!K551</f>
        <v>400</v>
      </c>
      <c r="K948" s="242"/>
      <c r="L948" s="242"/>
      <c r="M948" s="242"/>
    </row>
    <row r="949" spans="1:13" s="241" customFormat="1" ht="31.5" x14ac:dyDescent="0.25">
      <c r="A949" s="386" t="s">
        <v>140</v>
      </c>
      <c r="B949" s="389" t="s">
        <v>137</v>
      </c>
      <c r="C949" s="389" t="s">
        <v>123</v>
      </c>
      <c r="D949" s="389" t="s">
        <v>595</v>
      </c>
      <c r="E949" s="389" t="s">
        <v>141</v>
      </c>
      <c r="F949" s="555">
        <f>F950</f>
        <v>213</v>
      </c>
      <c r="G949" s="555">
        <f>G950</f>
        <v>213</v>
      </c>
      <c r="H949" s="209">
        <f>H950</f>
        <v>257</v>
      </c>
      <c r="I949" s="209">
        <f t="shared" ref="I949:J949" si="559">I950</f>
        <v>257</v>
      </c>
      <c r="J949" s="209">
        <f t="shared" si="559"/>
        <v>257</v>
      </c>
      <c r="K949" s="242"/>
      <c r="L949" s="242"/>
      <c r="M949" s="242"/>
    </row>
    <row r="950" spans="1:13" s="241" customFormat="1" ht="31.5" x14ac:dyDescent="0.25">
      <c r="A950" s="386" t="s">
        <v>175</v>
      </c>
      <c r="B950" s="389" t="s">
        <v>137</v>
      </c>
      <c r="C950" s="389" t="s">
        <v>123</v>
      </c>
      <c r="D950" s="389" t="s">
        <v>595</v>
      </c>
      <c r="E950" s="389" t="s">
        <v>176</v>
      </c>
      <c r="F950" s="555">
        <f>'Ведом23-25'!G553</f>
        <v>213</v>
      </c>
      <c r="G950" s="555">
        <f>'Ведом23-25'!H553</f>
        <v>213</v>
      </c>
      <c r="H950" s="209">
        <f>'Ведом23-25'!I553</f>
        <v>257</v>
      </c>
      <c r="I950" s="209">
        <f>'Ведом23-25'!J553</f>
        <v>257</v>
      </c>
      <c r="J950" s="209">
        <f>'Ведом23-25'!K553</f>
        <v>257</v>
      </c>
      <c r="K950" s="242"/>
      <c r="L950" s="242"/>
      <c r="M950" s="242"/>
    </row>
    <row r="951" spans="1:13" s="241" customFormat="1" ht="31.5" x14ac:dyDescent="0.25">
      <c r="A951" s="207" t="s">
        <v>440</v>
      </c>
      <c r="B951" s="205">
        <v>10</v>
      </c>
      <c r="C951" s="208" t="s">
        <v>123</v>
      </c>
      <c r="D951" s="208" t="s">
        <v>589</v>
      </c>
      <c r="E951" s="208"/>
      <c r="F951" s="577">
        <f t="shared" ref="F951:J953" si="560">F952</f>
        <v>420</v>
      </c>
      <c r="G951" s="577">
        <f t="shared" si="560"/>
        <v>420</v>
      </c>
      <c r="H951" s="206">
        <f t="shared" si="560"/>
        <v>420</v>
      </c>
      <c r="I951" s="206">
        <f t="shared" si="560"/>
        <v>420</v>
      </c>
      <c r="J951" s="206">
        <f t="shared" si="560"/>
        <v>0</v>
      </c>
      <c r="K951" s="242"/>
      <c r="L951" s="242"/>
      <c r="M951" s="242"/>
    </row>
    <row r="952" spans="1:13" s="241" customFormat="1" ht="15.75" x14ac:dyDescent="0.25">
      <c r="A952" s="386" t="s">
        <v>476</v>
      </c>
      <c r="B952" s="389" t="s">
        <v>137</v>
      </c>
      <c r="C952" s="389" t="s">
        <v>123</v>
      </c>
      <c r="D952" s="389" t="s">
        <v>591</v>
      </c>
      <c r="E952" s="389"/>
      <c r="F952" s="555">
        <f t="shared" si="560"/>
        <v>420</v>
      </c>
      <c r="G952" s="555">
        <f t="shared" si="560"/>
        <v>420</v>
      </c>
      <c r="H952" s="209">
        <f t="shared" si="560"/>
        <v>420</v>
      </c>
      <c r="I952" s="209">
        <f t="shared" si="560"/>
        <v>420</v>
      </c>
      <c r="J952" s="209">
        <f t="shared" si="560"/>
        <v>0</v>
      </c>
      <c r="K952" s="242"/>
      <c r="L952" s="242"/>
      <c r="M952" s="242"/>
    </row>
    <row r="953" spans="1:13" s="241" customFormat="1" ht="31.5" x14ac:dyDescent="0.25">
      <c r="A953" s="386" t="s">
        <v>140</v>
      </c>
      <c r="B953" s="389" t="s">
        <v>137</v>
      </c>
      <c r="C953" s="389" t="s">
        <v>123</v>
      </c>
      <c r="D953" s="389" t="s">
        <v>591</v>
      </c>
      <c r="E953" s="389" t="s">
        <v>141</v>
      </c>
      <c r="F953" s="555">
        <f t="shared" si="560"/>
        <v>420</v>
      </c>
      <c r="G953" s="555">
        <f t="shared" si="560"/>
        <v>420</v>
      </c>
      <c r="H953" s="209">
        <f t="shared" si="560"/>
        <v>420</v>
      </c>
      <c r="I953" s="209">
        <f t="shared" si="560"/>
        <v>420</v>
      </c>
      <c r="J953" s="209">
        <f t="shared" si="560"/>
        <v>0</v>
      </c>
      <c r="K953" s="242"/>
      <c r="L953" s="242"/>
      <c r="M953" s="242"/>
    </row>
    <row r="954" spans="1:13" s="241" customFormat="1" ht="31.5" x14ac:dyDescent="0.25">
      <c r="A954" s="386" t="s">
        <v>175</v>
      </c>
      <c r="B954" s="389" t="s">
        <v>137</v>
      </c>
      <c r="C954" s="389" t="s">
        <v>123</v>
      </c>
      <c r="D954" s="389" t="s">
        <v>591</v>
      </c>
      <c r="E954" s="389" t="s">
        <v>176</v>
      </c>
      <c r="F954" s="555">
        <f>'Ведом23-25'!G557</f>
        <v>420</v>
      </c>
      <c r="G954" s="555">
        <f>'Ведом23-25'!H557</f>
        <v>420</v>
      </c>
      <c r="H954" s="209">
        <f>'Ведом23-25'!I557</f>
        <v>420</v>
      </c>
      <c r="I954" s="209">
        <f>'Ведом23-25'!J557</f>
        <v>420</v>
      </c>
      <c r="J954" s="209">
        <f>'Ведом23-25'!K557</f>
        <v>0</v>
      </c>
      <c r="K954" s="242"/>
      <c r="L954" s="242"/>
      <c r="M954" s="242"/>
    </row>
    <row r="955" spans="1:13" s="241" customFormat="1" ht="15.75" x14ac:dyDescent="0.25">
      <c r="A955" s="207" t="s">
        <v>190</v>
      </c>
      <c r="B955" s="208" t="s">
        <v>137</v>
      </c>
      <c r="C955" s="208" t="s">
        <v>106</v>
      </c>
      <c r="D955" s="208"/>
      <c r="E955" s="208"/>
      <c r="F955" s="577">
        <f>F956</f>
        <v>16.600000000000001</v>
      </c>
      <c r="G955" s="577">
        <f>G956</f>
        <v>16.600000000000001</v>
      </c>
      <c r="H955" s="206">
        <f>H956</f>
        <v>48.2</v>
      </c>
      <c r="I955" s="206">
        <f t="shared" ref="I955:J955" si="561">I956</f>
        <v>17.3</v>
      </c>
      <c r="J955" s="206">
        <f t="shared" si="561"/>
        <v>18</v>
      </c>
      <c r="K955" s="242"/>
      <c r="L955" s="242"/>
      <c r="M955" s="242"/>
    </row>
    <row r="956" spans="1:13" ht="31.5" x14ac:dyDescent="0.25">
      <c r="A956" s="207" t="s">
        <v>352</v>
      </c>
      <c r="B956" s="208" t="s">
        <v>137</v>
      </c>
      <c r="C956" s="208" t="s">
        <v>106</v>
      </c>
      <c r="D956" s="208" t="s">
        <v>340</v>
      </c>
      <c r="E956" s="208"/>
      <c r="F956" s="577">
        <f t="shared" ref="F956:J958" si="562">F957</f>
        <v>16.600000000000001</v>
      </c>
      <c r="G956" s="577">
        <f t="shared" si="562"/>
        <v>16.600000000000001</v>
      </c>
      <c r="H956" s="206">
        <f t="shared" si="562"/>
        <v>48.2</v>
      </c>
      <c r="I956" s="206">
        <f t="shared" si="562"/>
        <v>17.3</v>
      </c>
      <c r="J956" s="206">
        <f t="shared" si="562"/>
        <v>18</v>
      </c>
    </row>
    <row r="957" spans="1:13" s="202" customFormat="1" ht="94.5" x14ac:dyDescent="0.25">
      <c r="A957" s="21" t="s">
        <v>566</v>
      </c>
      <c r="B957" s="389" t="s">
        <v>137</v>
      </c>
      <c r="C957" s="389" t="s">
        <v>106</v>
      </c>
      <c r="D957" s="389" t="s">
        <v>565</v>
      </c>
      <c r="E957" s="389"/>
      <c r="F957" s="555">
        <f>F958+F960</f>
        <v>16.600000000000001</v>
      </c>
      <c r="G957" s="555">
        <f>G958+G960</f>
        <v>16.600000000000001</v>
      </c>
      <c r="H957" s="209">
        <f>H958+H960</f>
        <v>48.2</v>
      </c>
      <c r="I957" s="209">
        <f t="shared" ref="I957:J957" si="563">I958+I960</f>
        <v>17.3</v>
      </c>
      <c r="J957" s="209">
        <f t="shared" si="563"/>
        <v>18</v>
      </c>
      <c r="K957" s="242"/>
      <c r="L957" s="242"/>
      <c r="M957" s="242"/>
    </row>
    <row r="958" spans="1:13" s="202" customFormat="1" ht="78.75" x14ac:dyDescent="0.25">
      <c r="A958" s="386" t="s">
        <v>87</v>
      </c>
      <c r="B958" s="389" t="s">
        <v>137</v>
      </c>
      <c r="C958" s="389" t="s">
        <v>106</v>
      </c>
      <c r="D958" s="389" t="s">
        <v>565</v>
      </c>
      <c r="E958" s="389" t="s">
        <v>88</v>
      </c>
      <c r="F958" s="555">
        <f t="shared" si="562"/>
        <v>0</v>
      </c>
      <c r="G958" s="555">
        <f t="shared" si="562"/>
        <v>0</v>
      </c>
      <c r="H958" s="209">
        <f t="shared" si="562"/>
        <v>28.699000000000002</v>
      </c>
      <c r="I958" s="209">
        <f t="shared" si="562"/>
        <v>0</v>
      </c>
      <c r="J958" s="209">
        <f t="shared" si="562"/>
        <v>0</v>
      </c>
      <c r="K958" s="242"/>
      <c r="L958" s="242"/>
      <c r="M958" s="242"/>
    </row>
    <row r="959" spans="1:13" s="202" customFormat="1" ht="31.5" x14ac:dyDescent="0.25">
      <c r="A959" s="386" t="s">
        <v>89</v>
      </c>
      <c r="B959" s="389" t="s">
        <v>137</v>
      </c>
      <c r="C959" s="389" t="s">
        <v>106</v>
      </c>
      <c r="D959" s="389" t="s">
        <v>565</v>
      </c>
      <c r="E959" s="389" t="s">
        <v>90</v>
      </c>
      <c r="F959" s="555">
        <f>'Ведом23-25'!G1227</f>
        <v>0</v>
      </c>
      <c r="G959" s="555">
        <f>'Ведом23-25'!H1227</f>
        <v>0</v>
      </c>
      <c r="H959" s="209">
        <f>'Ведом23-25'!I1227</f>
        <v>28.699000000000002</v>
      </c>
      <c r="I959" s="209">
        <f>'Ведом23-25'!J1227</f>
        <v>0</v>
      </c>
      <c r="J959" s="209">
        <f>'Ведом23-25'!K1227</f>
        <v>0</v>
      </c>
      <c r="K959" s="242"/>
      <c r="L959" s="242"/>
      <c r="M959" s="242"/>
    </row>
    <row r="960" spans="1:13" ht="31.5" x14ac:dyDescent="0.25">
      <c r="A960" s="386" t="s">
        <v>91</v>
      </c>
      <c r="B960" s="389" t="s">
        <v>137</v>
      </c>
      <c r="C960" s="389" t="s">
        <v>106</v>
      </c>
      <c r="D960" s="389" t="s">
        <v>565</v>
      </c>
      <c r="E960" s="389" t="s">
        <v>92</v>
      </c>
      <c r="F960" s="555">
        <f>F961</f>
        <v>16.600000000000001</v>
      </c>
      <c r="G960" s="555">
        <f>G961</f>
        <v>16.600000000000001</v>
      </c>
      <c r="H960" s="209">
        <f>H961</f>
        <v>19.501000000000001</v>
      </c>
      <c r="I960" s="209">
        <f t="shared" ref="I960:J960" si="564">I961</f>
        <v>17.3</v>
      </c>
      <c r="J960" s="209">
        <f t="shared" si="564"/>
        <v>18</v>
      </c>
    </row>
    <row r="961" spans="1:14" s="202" customFormat="1" ht="31.5" x14ac:dyDescent="0.25">
      <c r="A961" s="386" t="s">
        <v>93</v>
      </c>
      <c r="B961" s="389" t="s">
        <v>137</v>
      </c>
      <c r="C961" s="389" t="s">
        <v>106</v>
      </c>
      <c r="D961" s="389" t="s">
        <v>565</v>
      </c>
      <c r="E961" s="389" t="s">
        <v>94</v>
      </c>
      <c r="F961" s="555">
        <f>'Ведом23-25'!G1229</f>
        <v>16.600000000000001</v>
      </c>
      <c r="G961" s="555">
        <f>'Ведом23-25'!H1229</f>
        <v>16.600000000000001</v>
      </c>
      <c r="H961" s="209">
        <f>'Ведом23-25'!I1229</f>
        <v>19.501000000000001</v>
      </c>
      <c r="I961" s="209">
        <f>'Ведом23-25'!J1229</f>
        <v>17.3</v>
      </c>
      <c r="J961" s="209">
        <f>'Ведом23-25'!K1229</f>
        <v>18</v>
      </c>
      <c r="K961" s="242"/>
      <c r="L961" s="242"/>
      <c r="M961" s="242"/>
    </row>
    <row r="962" spans="1:14" ht="15.75" x14ac:dyDescent="0.25">
      <c r="A962" s="207" t="s">
        <v>145</v>
      </c>
      <c r="B962" s="208" t="s">
        <v>137</v>
      </c>
      <c r="C962" s="208" t="s">
        <v>86</v>
      </c>
      <c r="D962" s="208"/>
      <c r="E962" s="208"/>
      <c r="F962" s="577">
        <f>F963+F970+F976</f>
        <v>4014.4</v>
      </c>
      <c r="G962" s="577">
        <f>G963+G970+G976</f>
        <v>3996.9</v>
      </c>
      <c r="H962" s="206">
        <f>H963+H970+H976</f>
        <v>6861.7000000000007</v>
      </c>
      <c r="I962" s="206">
        <f t="shared" ref="I962:J962" si="565">I963+I970+I976</f>
        <v>7132.7000000000007</v>
      </c>
      <c r="J962" s="206">
        <f t="shared" si="565"/>
        <v>7403.4000000000005</v>
      </c>
    </row>
    <row r="963" spans="1:14" ht="31.5" x14ac:dyDescent="0.25">
      <c r="A963" s="207" t="s">
        <v>376</v>
      </c>
      <c r="B963" s="208" t="s">
        <v>137</v>
      </c>
      <c r="C963" s="208" t="s">
        <v>86</v>
      </c>
      <c r="D963" s="208" t="s">
        <v>335</v>
      </c>
      <c r="E963" s="208"/>
      <c r="F963" s="577">
        <f t="shared" ref="F963:J964" si="566">F964</f>
        <v>3551.5</v>
      </c>
      <c r="G963" s="577">
        <f t="shared" si="566"/>
        <v>3541.5</v>
      </c>
      <c r="H963" s="206">
        <f t="shared" si="566"/>
        <v>6765.6</v>
      </c>
      <c r="I963" s="206">
        <f t="shared" si="566"/>
        <v>7036.6</v>
      </c>
      <c r="J963" s="206">
        <f t="shared" si="566"/>
        <v>7318.3</v>
      </c>
    </row>
    <row r="964" spans="1:14" ht="31.5" x14ac:dyDescent="0.25">
      <c r="A964" s="207" t="s">
        <v>352</v>
      </c>
      <c r="B964" s="208" t="s">
        <v>137</v>
      </c>
      <c r="C964" s="208" t="s">
        <v>86</v>
      </c>
      <c r="D964" s="208" t="s">
        <v>340</v>
      </c>
      <c r="E964" s="208"/>
      <c r="F964" s="577">
        <f t="shared" si="566"/>
        <v>3551.5</v>
      </c>
      <c r="G964" s="577">
        <f t="shared" si="566"/>
        <v>3541.5</v>
      </c>
      <c r="H964" s="206">
        <f t="shared" si="566"/>
        <v>6765.6</v>
      </c>
      <c r="I964" s="206">
        <f t="shared" si="566"/>
        <v>7036.6</v>
      </c>
      <c r="J964" s="206">
        <f t="shared" si="566"/>
        <v>7318.3</v>
      </c>
    </row>
    <row r="965" spans="1:14" ht="47.25" x14ac:dyDescent="0.25">
      <c r="A965" s="21" t="s">
        <v>146</v>
      </c>
      <c r="B965" s="389" t="s">
        <v>137</v>
      </c>
      <c r="C965" s="389" t="s">
        <v>86</v>
      </c>
      <c r="D965" s="389" t="s">
        <v>382</v>
      </c>
      <c r="E965" s="389"/>
      <c r="F965" s="555">
        <f>F966+F968</f>
        <v>3551.5</v>
      </c>
      <c r="G965" s="555">
        <f>G966+G968</f>
        <v>3541.5</v>
      </c>
      <c r="H965" s="209">
        <f>H966+H968</f>
        <v>6765.6</v>
      </c>
      <c r="I965" s="209">
        <f t="shared" ref="I965:J965" si="567">I966+I968</f>
        <v>7036.6</v>
      </c>
      <c r="J965" s="209">
        <f t="shared" si="567"/>
        <v>7318.3</v>
      </c>
    </row>
    <row r="966" spans="1:14" ht="78.75" x14ac:dyDescent="0.25">
      <c r="A966" s="386" t="s">
        <v>87</v>
      </c>
      <c r="B966" s="389" t="s">
        <v>137</v>
      </c>
      <c r="C966" s="389" t="s">
        <v>86</v>
      </c>
      <c r="D966" s="389" t="s">
        <v>382</v>
      </c>
      <c r="E966" s="389" t="s">
        <v>88</v>
      </c>
      <c r="F966" s="555">
        <f>F967</f>
        <v>3426.1</v>
      </c>
      <c r="G966" s="555">
        <f>G967</f>
        <v>3416.1</v>
      </c>
      <c r="H966" s="209">
        <f>H967</f>
        <v>6765.6</v>
      </c>
      <c r="I966" s="209">
        <f t="shared" ref="I966:J966" si="568">I967</f>
        <v>7036.6</v>
      </c>
      <c r="J966" s="209">
        <f t="shared" si="568"/>
        <v>7318.3</v>
      </c>
      <c r="M966" s="124"/>
      <c r="N966" s="126"/>
    </row>
    <row r="967" spans="1:14" ht="31.5" x14ac:dyDescent="0.25">
      <c r="A967" s="386" t="s">
        <v>89</v>
      </c>
      <c r="B967" s="389" t="s">
        <v>137</v>
      </c>
      <c r="C967" s="389" t="s">
        <v>86</v>
      </c>
      <c r="D967" s="389" t="s">
        <v>382</v>
      </c>
      <c r="E967" s="389" t="s">
        <v>90</v>
      </c>
      <c r="F967" s="575">
        <f>'Ведом23-25'!G262</f>
        <v>3426.1</v>
      </c>
      <c r="G967" s="575">
        <f>'Ведом23-25'!H262</f>
        <v>3416.1</v>
      </c>
      <c r="H967" s="18">
        <f>'Ведом23-25'!I262</f>
        <v>6765.6</v>
      </c>
      <c r="I967" s="18">
        <f>'Ведом23-25'!J262</f>
        <v>7036.6</v>
      </c>
      <c r="J967" s="18">
        <f>'Ведом23-25'!K262</f>
        <v>7318.3</v>
      </c>
      <c r="K967" s="65"/>
      <c r="L967" s="65"/>
    </row>
    <row r="968" spans="1:14" ht="31.5" x14ac:dyDescent="0.25">
      <c r="A968" s="386" t="s">
        <v>91</v>
      </c>
      <c r="B968" s="389" t="s">
        <v>137</v>
      </c>
      <c r="C968" s="389" t="s">
        <v>86</v>
      </c>
      <c r="D968" s="389" t="s">
        <v>382</v>
      </c>
      <c r="E968" s="389" t="s">
        <v>92</v>
      </c>
      <c r="F968" s="555">
        <f>F969</f>
        <v>125.4</v>
      </c>
      <c r="G968" s="555">
        <f>G969</f>
        <v>125.4</v>
      </c>
      <c r="H968" s="209">
        <f>H969</f>
        <v>0</v>
      </c>
      <c r="I968" s="209">
        <f t="shared" ref="I968:J968" si="569">I969</f>
        <v>0</v>
      </c>
      <c r="J968" s="209">
        <f t="shared" si="569"/>
        <v>0</v>
      </c>
    </row>
    <row r="969" spans="1:14" ht="31.5" x14ac:dyDescent="0.25">
      <c r="A969" s="386" t="s">
        <v>93</v>
      </c>
      <c r="B969" s="389" t="s">
        <v>137</v>
      </c>
      <c r="C969" s="389" t="s">
        <v>86</v>
      </c>
      <c r="D969" s="389" t="s">
        <v>382</v>
      </c>
      <c r="E969" s="389" t="s">
        <v>94</v>
      </c>
      <c r="F969" s="575">
        <f>'Ведом23-25'!G264</f>
        <v>125.4</v>
      </c>
      <c r="G969" s="575">
        <f>'Ведом23-25'!H264</f>
        <v>125.4</v>
      </c>
      <c r="H969" s="18">
        <f>'Ведом23-25'!I264</f>
        <v>0</v>
      </c>
      <c r="I969" s="18">
        <f>'Ведом23-25'!J264</f>
        <v>0</v>
      </c>
      <c r="J969" s="18">
        <f>'Ведом23-25'!K264</f>
        <v>0</v>
      </c>
    </row>
    <row r="970" spans="1:14" s="241" customFormat="1" ht="15.75" x14ac:dyDescent="0.25">
      <c r="A970" s="207" t="s">
        <v>100</v>
      </c>
      <c r="B970" s="208" t="s">
        <v>137</v>
      </c>
      <c r="C970" s="208" t="s">
        <v>86</v>
      </c>
      <c r="D970" s="208" t="s">
        <v>343</v>
      </c>
      <c r="E970" s="208"/>
      <c r="F970" s="577">
        <f t="shared" ref="F970:J974" si="570">F971</f>
        <v>7.5</v>
      </c>
      <c r="G970" s="577">
        <f t="shared" si="570"/>
        <v>0</v>
      </c>
      <c r="H970" s="206">
        <f t="shared" si="570"/>
        <v>85.1</v>
      </c>
      <c r="I970" s="206">
        <f t="shared" si="570"/>
        <v>85.1</v>
      </c>
      <c r="J970" s="206">
        <f t="shared" si="570"/>
        <v>85.1</v>
      </c>
      <c r="K970" s="384"/>
      <c r="L970" s="384"/>
      <c r="M970" s="384"/>
    </row>
    <row r="971" spans="1:14" s="241" customFormat="1" ht="15.75" x14ac:dyDescent="0.25">
      <c r="A971" s="207" t="s">
        <v>100</v>
      </c>
      <c r="B971" s="208" t="s">
        <v>137</v>
      </c>
      <c r="C971" s="208" t="s">
        <v>86</v>
      </c>
      <c r="D971" s="208" t="s">
        <v>342</v>
      </c>
      <c r="E971" s="208"/>
      <c r="F971" s="577">
        <f t="shared" si="570"/>
        <v>7.5</v>
      </c>
      <c r="G971" s="577">
        <f t="shared" si="570"/>
        <v>0</v>
      </c>
      <c r="H971" s="206">
        <f t="shared" si="570"/>
        <v>85.1</v>
      </c>
      <c r="I971" s="206">
        <f t="shared" si="570"/>
        <v>85.1</v>
      </c>
      <c r="J971" s="206">
        <f t="shared" si="570"/>
        <v>85.1</v>
      </c>
      <c r="K971" s="384"/>
      <c r="L971" s="384"/>
      <c r="M971" s="384"/>
    </row>
    <row r="972" spans="1:14" s="241" customFormat="1" ht="31.5" x14ac:dyDescent="0.25">
      <c r="A972" s="207" t="s">
        <v>344</v>
      </c>
      <c r="B972" s="208" t="s">
        <v>137</v>
      </c>
      <c r="C972" s="208" t="s">
        <v>86</v>
      </c>
      <c r="D972" s="208" t="s">
        <v>342</v>
      </c>
      <c r="E972" s="208"/>
      <c r="F972" s="577">
        <f t="shared" si="570"/>
        <v>7.5</v>
      </c>
      <c r="G972" s="577">
        <f t="shared" si="570"/>
        <v>0</v>
      </c>
      <c r="H972" s="206">
        <f t="shared" si="570"/>
        <v>85.1</v>
      </c>
      <c r="I972" s="206">
        <f t="shared" si="570"/>
        <v>85.1</v>
      </c>
      <c r="J972" s="206">
        <f t="shared" si="570"/>
        <v>85.1</v>
      </c>
      <c r="K972" s="384"/>
      <c r="L972" s="384"/>
      <c r="M972" s="384"/>
    </row>
    <row r="973" spans="1:14" s="241" customFormat="1" ht="15.75" x14ac:dyDescent="0.25">
      <c r="A973" s="386" t="s">
        <v>230</v>
      </c>
      <c r="B973" s="389" t="s">
        <v>137</v>
      </c>
      <c r="C973" s="389" t="s">
        <v>86</v>
      </c>
      <c r="D973" s="389" t="s">
        <v>430</v>
      </c>
      <c r="E973" s="389"/>
      <c r="F973" s="555">
        <f t="shared" si="570"/>
        <v>7.5</v>
      </c>
      <c r="G973" s="555">
        <f t="shared" si="570"/>
        <v>0</v>
      </c>
      <c r="H973" s="209">
        <f t="shared" si="570"/>
        <v>85.1</v>
      </c>
      <c r="I973" s="209">
        <f t="shared" si="570"/>
        <v>85.1</v>
      </c>
      <c r="J973" s="209">
        <f t="shared" si="570"/>
        <v>85.1</v>
      </c>
      <c r="K973" s="384"/>
      <c r="L973" s="384"/>
      <c r="M973" s="384"/>
    </row>
    <row r="974" spans="1:14" s="241" customFormat="1" ht="31.5" x14ac:dyDescent="0.25">
      <c r="A974" s="386" t="s">
        <v>91</v>
      </c>
      <c r="B974" s="389" t="s">
        <v>137</v>
      </c>
      <c r="C974" s="389" t="s">
        <v>86</v>
      </c>
      <c r="D974" s="389" t="s">
        <v>430</v>
      </c>
      <c r="E974" s="389" t="s">
        <v>92</v>
      </c>
      <c r="F974" s="555">
        <f t="shared" si="570"/>
        <v>7.5</v>
      </c>
      <c r="G974" s="555">
        <f t="shared" si="570"/>
        <v>0</v>
      </c>
      <c r="H974" s="209">
        <f t="shared" si="570"/>
        <v>85.1</v>
      </c>
      <c r="I974" s="209">
        <f t="shared" si="570"/>
        <v>85.1</v>
      </c>
      <c r="J974" s="209">
        <f t="shared" si="570"/>
        <v>85.1</v>
      </c>
      <c r="K974" s="384"/>
      <c r="L974" s="384"/>
      <c r="M974" s="384"/>
    </row>
    <row r="975" spans="1:14" s="241" customFormat="1" ht="31.5" x14ac:dyDescent="0.25">
      <c r="A975" s="386" t="s">
        <v>93</v>
      </c>
      <c r="B975" s="389" t="s">
        <v>137</v>
      </c>
      <c r="C975" s="389" t="s">
        <v>86</v>
      </c>
      <c r="D975" s="389" t="s">
        <v>430</v>
      </c>
      <c r="E975" s="389" t="s">
        <v>94</v>
      </c>
      <c r="F975" s="555">
        <f>'Ведом23-25'!G1236</f>
        <v>7.5</v>
      </c>
      <c r="G975" s="555">
        <f>'Ведом23-25'!H1236</f>
        <v>0</v>
      </c>
      <c r="H975" s="209">
        <f>'Ведом23-25'!I1236</f>
        <v>85.1</v>
      </c>
      <c r="I975" s="209">
        <f>'Ведом23-25'!J1236</f>
        <v>85.1</v>
      </c>
      <c r="J975" s="209">
        <f>'Ведом23-25'!K1236</f>
        <v>85.1</v>
      </c>
      <c r="K975" s="384"/>
      <c r="L975" s="384"/>
      <c r="M975" s="384"/>
    </row>
    <row r="976" spans="1:14" s="241" customFormat="1" ht="47.25" x14ac:dyDescent="0.25">
      <c r="A976" s="239" t="s">
        <v>913</v>
      </c>
      <c r="B976" s="208" t="s">
        <v>137</v>
      </c>
      <c r="C976" s="208" t="s">
        <v>86</v>
      </c>
      <c r="D976" s="208" t="s">
        <v>269</v>
      </c>
      <c r="E976" s="389"/>
      <c r="F976" s="576">
        <f>F977</f>
        <v>455.4</v>
      </c>
      <c r="G976" s="576">
        <f>G977</f>
        <v>455.4</v>
      </c>
      <c r="H976" s="27">
        <f>H977</f>
        <v>11</v>
      </c>
      <c r="I976" s="27">
        <f t="shared" ref="I976:J976" si="571">I977</f>
        <v>11</v>
      </c>
      <c r="J976" s="27">
        <f t="shared" si="571"/>
        <v>0</v>
      </c>
      <c r="K976" s="242"/>
      <c r="L976" s="242"/>
      <c r="M976" s="242"/>
    </row>
    <row r="977" spans="1:14" s="241" customFormat="1" ht="31.5" x14ac:dyDescent="0.25">
      <c r="A977" s="338" t="s">
        <v>731</v>
      </c>
      <c r="B977" s="208" t="s">
        <v>137</v>
      </c>
      <c r="C977" s="208" t="s">
        <v>86</v>
      </c>
      <c r="D977" s="208" t="s">
        <v>732</v>
      </c>
      <c r="E977" s="213"/>
      <c r="F977" s="576">
        <f>F981+F978</f>
        <v>455.4</v>
      </c>
      <c r="G977" s="576">
        <f>G981+G978</f>
        <v>455.4</v>
      </c>
      <c r="H977" s="27">
        <f>H981+H978</f>
        <v>11</v>
      </c>
      <c r="I977" s="27">
        <f t="shared" ref="I977:J977" si="572">I981+I978</f>
        <v>11</v>
      </c>
      <c r="J977" s="27">
        <f t="shared" si="572"/>
        <v>0</v>
      </c>
      <c r="K977" s="242"/>
      <c r="L977" s="242"/>
      <c r="M977" s="242"/>
    </row>
    <row r="978" spans="1:14" s="241" customFormat="1" ht="15.75" x14ac:dyDescent="0.25">
      <c r="A978" s="386" t="s">
        <v>129</v>
      </c>
      <c r="B978" s="389" t="s">
        <v>137</v>
      </c>
      <c r="C978" s="389" t="s">
        <v>86</v>
      </c>
      <c r="D978" s="389" t="s">
        <v>733</v>
      </c>
      <c r="E978" s="210"/>
      <c r="F978" s="575">
        <f t="shared" ref="F978:H979" si="573">F979</f>
        <v>0</v>
      </c>
      <c r="G978" s="575">
        <f t="shared" si="573"/>
        <v>0</v>
      </c>
      <c r="H978" s="18">
        <f t="shared" si="573"/>
        <v>0</v>
      </c>
      <c r="I978" s="18">
        <f t="shared" ref="I978:J979" si="574">I979</f>
        <v>0</v>
      </c>
      <c r="J978" s="18">
        <f t="shared" si="574"/>
        <v>0</v>
      </c>
      <c r="K978" s="242"/>
      <c r="L978" s="242"/>
      <c r="M978" s="242"/>
    </row>
    <row r="979" spans="1:14" ht="31.5" x14ac:dyDescent="0.25">
      <c r="A979" s="386" t="s">
        <v>91</v>
      </c>
      <c r="B979" s="389" t="s">
        <v>137</v>
      </c>
      <c r="C979" s="389" t="s">
        <v>86</v>
      </c>
      <c r="D979" s="389" t="s">
        <v>733</v>
      </c>
      <c r="E979" s="210" t="s">
        <v>92</v>
      </c>
      <c r="F979" s="575">
        <f t="shared" si="573"/>
        <v>0</v>
      </c>
      <c r="G979" s="575">
        <f t="shared" si="573"/>
        <v>0</v>
      </c>
      <c r="H979" s="18">
        <f t="shared" si="573"/>
        <v>0</v>
      </c>
      <c r="I979" s="18">
        <f t="shared" si="574"/>
        <v>0</v>
      </c>
      <c r="J979" s="18">
        <f t="shared" si="574"/>
        <v>0</v>
      </c>
    </row>
    <row r="980" spans="1:14" ht="31.5" x14ac:dyDescent="0.25">
      <c r="A980" s="386" t="s">
        <v>93</v>
      </c>
      <c r="B980" s="389" t="s">
        <v>137</v>
      </c>
      <c r="C980" s="389" t="s">
        <v>86</v>
      </c>
      <c r="D980" s="389" t="s">
        <v>733</v>
      </c>
      <c r="E980" s="210" t="s">
        <v>94</v>
      </c>
      <c r="F980" s="575">
        <f>'Ведом23-25'!G269</f>
        <v>0</v>
      </c>
      <c r="G980" s="575">
        <f>'Ведом23-25'!H269</f>
        <v>0</v>
      </c>
      <c r="H980" s="18">
        <f>'Ведом23-25'!I269</f>
        <v>0</v>
      </c>
      <c r="I980" s="18">
        <f>'Ведом23-25'!J269</f>
        <v>0</v>
      </c>
      <c r="J980" s="18">
        <f>'Ведом23-25'!K269</f>
        <v>0</v>
      </c>
    </row>
    <row r="981" spans="1:14" ht="47.25" x14ac:dyDescent="0.25">
      <c r="A981" s="386" t="s">
        <v>882</v>
      </c>
      <c r="B981" s="389" t="s">
        <v>137</v>
      </c>
      <c r="C981" s="389" t="s">
        <v>86</v>
      </c>
      <c r="D981" s="389" t="s">
        <v>750</v>
      </c>
      <c r="E981" s="210"/>
      <c r="F981" s="575">
        <f t="shared" ref="F981:H982" si="575">F982</f>
        <v>455.4</v>
      </c>
      <c r="G981" s="575">
        <f t="shared" si="575"/>
        <v>455.4</v>
      </c>
      <c r="H981" s="18">
        <f t="shared" si="575"/>
        <v>11</v>
      </c>
      <c r="I981" s="18">
        <f t="shared" ref="I981:J982" si="576">I982</f>
        <v>11</v>
      </c>
      <c r="J981" s="18">
        <f t="shared" si="576"/>
        <v>0</v>
      </c>
    </row>
    <row r="982" spans="1:14" ht="31.5" x14ac:dyDescent="0.25">
      <c r="A982" s="386" t="s">
        <v>140</v>
      </c>
      <c r="B982" s="389" t="s">
        <v>137</v>
      </c>
      <c r="C982" s="389" t="s">
        <v>86</v>
      </c>
      <c r="D982" s="389" t="s">
        <v>750</v>
      </c>
      <c r="E982" s="210" t="s">
        <v>141</v>
      </c>
      <c r="F982" s="575">
        <f t="shared" si="575"/>
        <v>455.4</v>
      </c>
      <c r="G982" s="575">
        <f t="shared" si="575"/>
        <v>455.4</v>
      </c>
      <c r="H982" s="18">
        <f t="shared" si="575"/>
        <v>11</v>
      </c>
      <c r="I982" s="18">
        <f t="shared" si="576"/>
        <v>11</v>
      </c>
      <c r="J982" s="18">
        <f t="shared" si="576"/>
        <v>0</v>
      </c>
      <c r="N982" s="15"/>
    </row>
    <row r="983" spans="1:14" ht="31.5" x14ac:dyDescent="0.25">
      <c r="A983" s="386" t="s">
        <v>142</v>
      </c>
      <c r="B983" s="389" t="s">
        <v>137</v>
      </c>
      <c r="C983" s="389" t="s">
        <v>86</v>
      </c>
      <c r="D983" s="389" t="s">
        <v>750</v>
      </c>
      <c r="E983" s="210" t="s">
        <v>143</v>
      </c>
      <c r="F983" s="575">
        <f>'Ведом23-25'!G272</f>
        <v>455.4</v>
      </c>
      <c r="G983" s="575">
        <f>'Ведом23-25'!H272</f>
        <v>455.4</v>
      </c>
      <c r="H983" s="18">
        <f>'Ведом23-25'!I272</f>
        <v>11</v>
      </c>
      <c r="I983" s="18">
        <f>'Ведом23-25'!J272</f>
        <v>11</v>
      </c>
      <c r="J983" s="18">
        <f>'Ведом23-25'!K272</f>
        <v>0</v>
      </c>
    </row>
    <row r="984" spans="1:14" ht="15.75" x14ac:dyDescent="0.25">
      <c r="A984" s="207" t="s">
        <v>200</v>
      </c>
      <c r="B984" s="208" t="s">
        <v>201</v>
      </c>
      <c r="C984" s="389"/>
      <c r="D984" s="389"/>
      <c r="E984" s="389"/>
      <c r="F984" s="577">
        <f>F985+F1028</f>
        <v>80146.100000000006</v>
      </c>
      <c r="G984" s="577">
        <f>G985+G1028</f>
        <v>80002.399999999994</v>
      </c>
      <c r="H984" s="206">
        <f>H985+H1028</f>
        <v>86058.17</v>
      </c>
      <c r="I984" s="206">
        <f t="shared" ref="I984:J984" si="577">I985+I1028</f>
        <v>87808.670000000013</v>
      </c>
      <c r="J984" s="206">
        <f t="shared" si="577"/>
        <v>90465.78</v>
      </c>
    </row>
    <row r="985" spans="1:14" ht="15.75" x14ac:dyDescent="0.25">
      <c r="A985" s="207" t="s">
        <v>202</v>
      </c>
      <c r="B985" s="208" t="s">
        <v>201</v>
      </c>
      <c r="C985" s="208" t="s">
        <v>84</v>
      </c>
      <c r="D985" s="389"/>
      <c r="E985" s="389"/>
      <c r="F985" s="577">
        <f>F986+F1023</f>
        <v>64366.400000000001</v>
      </c>
      <c r="G985" s="577">
        <f>G986+G1023</f>
        <v>64297.4</v>
      </c>
      <c r="H985" s="206">
        <f>H986+H1023</f>
        <v>67946.97</v>
      </c>
      <c r="I985" s="206">
        <f t="shared" ref="I985:J985" si="578">I986+I1023</f>
        <v>69290.960000000006</v>
      </c>
      <c r="J985" s="206">
        <f t="shared" si="578"/>
        <v>71361.930000000008</v>
      </c>
    </row>
    <row r="986" spans="1:14" s="112" customFormat="1" ht="47.25" x14ac:dyDescent="0.25">
      <c r="A986" s="207" t="s">
        <v>949</v>
      </c>
      <c r="B986" s="208" t="s">
        <v>201</v>
      </c>
      <c r="C986" s="208" t="s">
        <v>84</v>
      </c>
      <c r="D986" s="208" t="s">
        <v>199</v>
      </c>
      <c r="E986" s="208"/>
      <c r="F986" s="577">
        <f>F987+F991+F1004+F1011+F1015+F1019</f>
        <v>63787.3</v>
      </c>
      <c r="G986" s="577">
        <f>G987+G991+G1004+G1011+G1015+G1019</f>
        <v>63718.3</v>
      </c>
      <c r="H986" s="206">
        <f>H987+H991+H1004+H1011+H1015+H1019</f>
        <v>67367.87</v>
      </c>
      <c r="I986" s="206">
        <f t="shared" ref="I986:J986" si="579">I987+I991+I1004+I1011+I1015+I1019</f>
        <v>68711.86</v>
      </c>
      <c r="J986" s="206">
        <f t="shared" si="579"/>
        <v>70782.83</v>
      </c>
      <c r="K986" s="242"/>
      <c r="L986" s="242"/>
      <c r="M986" s="242"/>
    </row>
    <row r="987" spans="1:14" s="112" customFormat="1" ht="31.5" x14ac:dyDescent="0.25">
      <c r="A987" s="207" t="s">
        <v>389</v>
      </c>
      <c r="B987" s="208" t="s">
        <v>201</v>
      </c>
      <c r="C987" s="208" t="s">
        <v>84</v>
      </c>
      <c r="D987" s="208" t="s">
        <v>616</v>
      </c>
      <c r="E987" s="208"/>
      <c r="F987" s="577">
        <f t="shared" ref="F987:J989" si="580">F988</f>
        <v>55725</v>
      </c>
      <c r="G987" s="577">
        <f t="shared" si="580"/>
        <v>56429</v>
      </c>
      <c r="H987" s="206">
        <f t="shared" si="580"/>
        <v>59422.64</v>
      </c>
      <c r="I987" s="206">
        <f t="shared" si="580"/>
        <v>60840.29</v>
      </c>
      <c r="J987" s="206">
        <f t="shared" si="580"/>
        <v>62676.53</v>
      </c>
      <c r="K987" s="242"/>
      <c r="L987" s="242"/>
      <c r="M987" s="242"/>
    </row>
    <row r="988" spans="1:14" s="112" customFormat="1" ht="31.5" x14ac:dyDescent="0.25">
      <c r="A988" s="386" t="s">
        <v>203</v>
      </c>
      <c r="B988" s="389" t="s">
        <v>201</v>
      </c>
      <c r="C988" s="389" t="s">
        <v>84</v>
      </c>
      <c r="D988" s="389" t="s">
        <v>617</v>
      </c>
      <c r="E988" s="389"/>
      <c r="F988" s="555">
        <f t="shared" si="580"/>
        <v>55725</v>
      </c>
      <c r="G988" s="555">
        <f t="shared" si="580"/>
        <v>56429</v>
      </c>
      <c r="H988" s="209">
        <f t="shared" si="580"/>
        <v>59422.64</v>
      </c>
      <c r="I988" s="209">
        <f t="shared" si="580"/>
        <v>60840.29</v>
      </c>
      <c r="J988" s="209">
        <f t="shared" si="580"/>
        <v>62676.53</v>
      </c>
      <c r="K988" s="242"/>
      <c r="L988" s="242"/>
      <c r="M988" s="242"/>
    </row>
    <row r="989" spans="1:14" ht="31.5" x14ac:dyDescent="0.25">
      <c r="A989" s="386" t="s">
        <v>152</v>
      </c>
      <c r="B989" s="389" t="s">
        <v>201</v>
      </c>
      <c r="C989" s="389" t="s">
        <v>84</v>
      </c>
      <c r="D989" s="389" t="s">
        <v>617</v>
      </c>
      <c r="E989" s="389" t="s">
        <v>153</v>
      </c>
      <c r="F989" s="555">
        <f t="shared" si="580"/>
        <v>55725</v>
      </c>
      <c r="G989" s="555">
        <f t="shared" si="580"/>
        <v>56429</v>
      </c>
      <c r="H989" s="209">
        <f t="shared" si="580"/>
        <v>59422.64</v>
      </c>
      <c r="I989" s="209">
        <f t="shared" si="580"/>
        <v>60840.29</v>
      </c>
      <c r="J989" s="209">
        <f t="shared" si="580"/>
        <v>62676.53</v>
      </c>
    </row>
    <row r="990" spans="1:14" ht="15.75" x14ac:dyDescent="0.25">
      <c r="A990" s="386" t="s">
        <v>154</v>
      </c>
      <c r="B990" s="389" t="s">
        <v>201</v>
      </c>
      <c r="C990" s="389" t="s">
        <v>84</v>
      </c>
      <c r="D990" s="389" t="s">
        <v>617</v>
      </c>
      <c r="E990" s="389" t="s">
        <v>155</v>
      </c>
      <c r="F990" s="575">
        <f>'Ведом23-25'!G883</f>
        <v>55725</v>
      </c>
      <c r="G990" s="575">
        <f>'Ведом23-25'!H883</f>
        <v>56429</v>
      </c>
      <c r="H990" s="18">
        <f>'Ведом23-25'!I883</f>
        <v>59422.64</v>
      </c>
      <c r="I990" s="18">
        <f>'Ведом23-25'!J883</f>
        <v>60840.29</v>
      </c>
      <c r="J990" s="18">
        <f>'Ведом23-25'!K883</f>
        <v>62676.53</v>
      </c>
    </row>
    <row r="991" spans="1:14" ht="31.5" x14ac:dyDescent="0.25">
      <c r="A991" s="207" t="s">
        <v>393</v>
      </c>
      <c r="B991" s="208" t="s">
        <v>201</v>
      </c>
      <c r="C991" s="208" t="s">
        <v>84</v>
      </c>
      <c r="D991" s="208" t="s">
        <v>618</v>
      </c>
      <c r="E991" s="208"/>
      <c r="F991" s="576">
        <f>F992+F995+F998+F1001</f>
        <v>436</v>
      </c>
      <c r="G991" s="576">
        <f>G992+G995+G998+G1001</f>
        <v>36</v>
      </c>
      <c r="H991" s="27">
        <f>H992+H995+H998+H1001</f>
        <v>336</v>
      </c>
      <c r="I991" s="27">
        <f t="shared" ref="I991:J991" si="581">I992+I995+I998+I1001</f>
        <v>36</v>
      </c>
      <c r="J991" s="27">
        <f t="shared" si="581"/>
        <v>36</v>
      </c>
    </row>
    <row r="992" spans="1:14" ht="31.5" x14ac:dyDescent="0.25">
      <c r="A992" s="386" t="s">
        <v>156</v>
      </c>
      <c r="B992" s="389" t="s">
        <v>201</v>
      </c>
      <c r="C992" s="389" t="s">
        <v>84</v>
      </c>
      <c r="D992" s="389" t="s">
        <v>653</v>
      </c>
      <c r="E992" s="389"/>
      <c r="F992" s="555">
        <f t="shared" ref="F992:H993" si="582">F993</f>
        <v>0</v>
      </c>
      <c r="G992" s="555">
        <f t="shared" si="582"/>
        <v>0</v>
      </c>
      <c r="H992" s="209">
        <f t="shared" si="582"/>
        <v>0</v>
      </c>
      <c r="I992" s="209">
        <f t="shared" ref="I992:J993" si="583">I993</f>
        <v>0</v>
      </c>
      <c r="J992" s="209">
        <f t="shared" si="583"/>
        <v>0</v>
      </c>
    </row>
    <row r="993" spans="1:13" ht="31.5" x14ac:dyDescent="0.25">
      <c r="A993" s="386" t="s">
        <v>152</v>
      </c>
      <c r="B993" s="389" t="s">
        <v>201</v>
      </c>
      <c r="C993" s="389" t="s">
        <v>84</v>
      </c>
      <c r="D993" s="389" t="s">
        <v>653</v>
      </c>
      <c r="E993" s="389" t="s">
        <v>153</v>
      </c>
      <c r="F993" s="555">
        <f t="shared" si="582"/>
        <v>0</v>
      </c>
      <c r="G993" s="555">
        <f t="shared" si="582"/>
        <v>0</v>
      </c>
      <c r="H993" s="209">
        <f t="shared" si="582"/>
        <v>0</v>
      </c>
      <c r="I993" s="209">
        <f t="shared" si="583"/>
        <v>0</v>
      </c>
      <c r="J993" s="209">
        <f t="shared" si="583"/>
        <v>0</v>
      </c>
    </row>
    <row r="994" spans="1:13" ht="15.75" x14ac:dyDescent="0.25">
      <c r="A994" s="386" t="s">
        <v>154</v>
      </c>
      <c r="B994" s="389" t="s">
        <v>201</v>
      </c>
      <c r="C994" s="389" t="s">
        <v>84</v>
      </c>
      <c r="D994" s="389" t="s">
        <v>653</v>
      </c>
      <c r="E994" s="389" t="s">
        <v>155</v>
      </c>
      <c r="F994" s="555">
        <f>'Ведом23-25'!G887</f>
        <v>0</v>
      </c>
      <c r="G994" s="555">
        <f>'Ведом23-25'!H887</f>
        <v>0</v>
      </c>
      <c r="H994" s="209">
        <f>'Ведом23-25'!I887</f>
        <v>0</v>
      </c>
      <c r="I994" s="209">
        <f>'Ведом23-25'!J887</f>
        <v>0</v>
      </c>
      <c r="J994" s="209">
        <f>'Ведом23-25'!K887</f>
        <v>0</v>
      </c>
    </row>
    <row r="995" spans="1:13" s="241" customFormat="1" ht="31.5" x14ac:dyDescent="0.25">
      <c r="A995" s="386" t="s">
        <v>915</v>
      </c>
      <c r="B995" s="389" t="s">
        <v>201</v>
      </c>
      <c r="C995" s="389" t="s">
        <v>84</v>
      </c>
      <c r="D995" s="389" t="s">
        <v>654</v>
      </c>
      <c r="E995" s="389"/>
      <c r="F995" s="555">
        <f t="shared" ref="F995:H996" si="584">F996</f>
        <v>400</v>
      </c>
      <c r="G995" s="555">
        <f t="shared" si="584"/>
        <v>0</v>
      </c>
      <c r="H995" s="209">
        <f t="shared" si="584"/>
        <v>300</v>
      </c>
      <c r="I995" s="209">
        <f t="shared" ref="I995:J996" si="585">I996</f>
        <v>0</v>
      </c>
      <c r="J995" s="209">
        <f t="shared" si="585"/>
        <v>0</v>
      </c>
      <c r="K995" s="242"/>
      <c r="L995" s="242"/>
      <c r="M995" s="242"/>
    </row>
    <row r="996" spans="1:13" s="241" customFormat="1" ht="31.5" x14ac:dyDescent="0.25">
      <c r="A996" s="386" t="s">
        <v>152</v>
      </c>
      <c r="B996" s="389" t="s">
        <v>201</v>
      </c>
      <c r="C996" s="389" t="s">
        <v>84</v>
      </c>
      <c r="D996" s="389" t="s">
        <v>654</v>
      </c>
      <c r="E996" s="389" t="s">
        <v>153</v>
      </c>
      <c r="F996" s="555">
        <f t="shared" si="584"/>
        <v>400</v>
      </c>
      <c r="G996" s="555">
        <f t="shared" si="584"/>
        <v>0</v>
      </c>
      <c r="H996" s="209">
        <f t="shared" si="584"/>
        <v>300</v>
      </c>
      <c r="I996" s="209">
        <f t="shared" si="585"/>
        <v>0</v>
      </c>
      <c r="J996" s="209">
        <f t="shared" si="585"/>
        <v>0</v>
      </c>
      <c r="K996" s="242"/>
      <c r="L996" s="242"/>
      <c r="M996" s="242"/>
    </row>
    <row r="997" spans="1:13" s="241" customFormat="1" ht="15.75" x14ac:dyDescent="0.25">
      <c r="A997" s="386" t="s">
        <v>154</v>
      </c>
      <c r="B997" s="389" t="s">
        <v>201</v>
      </c>
      <c r="C997" s="389" t="s">
        <v>84</v>
      </c>
      <c r="D997" s="389" t="s">
        <v>654</v>
      </c>
      <c r="E997" s="389" t="s">
        <v>155</v>
      </c>
      <c r="F997" s="555">
        <f>'Ведом23-25'!G890</f>
        <v>400</v>
      </c>
      <c r="G997" s="555">
        <f>'Ведом23-25'!H890</f>
        <v>0</v>
      </c>
      <c r="H997" s="209">
        <f>'Ведом23-25'!I890</f>
        <v>300</v>
      </c>
      <c r="I997" s="209">
        <f>'Ведом23-25'!J890</f>
        <v>0</v>
      </c>
      <c r="J997" s="209">
        <f>'Ведом23-25'!K890</f>
        <v>0</v>
      </c>
      <c r="K997" s="242"/>
      <c r="L997" s="242"/>
      <c r="M997" s="242"/>
    </row>
    <row r="998" spans="1:13" s="241" customFormat="1" ht="31.5" x14ac:dyDescent="0.25">
      <c r="A998" s="386" t="s">
        <v>157</v>
      </c>
      <c r="B998" s="389" t="s">
        <v>201</v>
      </c>
      <c r="C998" s="389" t="s">
        <v>84</v>
      </c>
      <c r="D998" s="389" t="s">
        <v>619</v>
      </c>
      <c r="E998" s="389"/>
      <c r="F998" s="555">
        <f t="shared" ref="F998:H999" si="586">F999</f>
        <v>36</v>
      </c>
      <c r="G998" s="555">
        <f t="shared" si="586"/>
        <v>36</v>
      </c>
      <c r="H998" s="209">
        <f t="shared" si="586"/>
        <v>36</v>
      </c>
      <c r="I998" s="209">
        <f t="shared" ref="I998:J999" si="587">I999</f>
        <v>36</v>
      </c>
      <c r="J998" s="209">
        <f t="shared" si="587"/>
        <v>36</v>
      </c>
      <c r="K998" s="242"/>
      <c r="L998" s="242"/>
      <c r="M998" s="242"/>
    </row>
    <row r="999" spans="1:13" s="241" customFormat="1" ht="31.5" x14ac:dyDescent="0.25">
      <c r="A999" s="386" t="s">
        <v>152</v>
      </c>
      <c r="B999" s="389" t="s">
        <v>201</v>
      </c>
      <c r="C999" s="389" t="s">
        <v>84</v>
      </c>
      <c r="D999" s="389" t="s">
        <v>619</v>
      </c>
      <c r="E999" s="389" t="s">
        <v>153</v>
      </c>
      <c r="F999" s="555">
        <f t="shared" si="586"/>
        <v>36</v>
      </c>
      <c r="G999" s="555">
        <f t="shared" si="586"/>
        <v>36</v>
      </c>
      <c r="H999" s="209">
        <f t="shared" si="586"/>
        <v>36</v>
      </c>
      <c r="I999" s="209">
        <f t="shared" si="587"/>
        <v>36</v>
      </c>
      <c r="J999" s="209">
        <f t="shared" si="587"/>
        <v>36</v>
      </c>
      <c r="K999" s="242"/>
      <c r="L999" s="242"/>
      <c r="M999" s="242"/>
    </row>
    <row r="1000" spans="1:13" s="241" customFormat="1" ht="15.75" x14ac:dyDescent="0.25">
      <c r="A1000" s="386" t="s">
        <v>154</v>
      </c>
      <c r="B1000" s="389" t="s">
        <v>201</v>
      </c>
      <c r="C1000" s="389" t="s">
        <v>84</v>
      </c>
      <c r="D1000" s="389" t="s">
        <v>619</v>
      </c>
      <c r="E1000" s="389" t="s">
        <v>155</v>
      </c>
      <c r="F1000" s="555">
        <f>'Ведом23-25'!G893</f>
        <v>36</v>
      </c>
      <c r="G1000" s="555">
        <f>'Ведом23-25'!H893</f>
        <v>36</v>
      </c>
      <c r="H1000" s="209">
        <f>'Ведом23-25'!I893</f>
        <v>36</v>
      </c>
      <c r="I1000" s="209">
        <f>'Ведом23-25'!J893</f>
        <v>36</v>
      </c>
      <c r="J1000" s="209">
        <f>'Ведом23-25'!K893</f>
        <v>36</v>
      </c>
      <c r="K1000" s="242"/>
      <c r="L1000" s="242"/>
      <c r="M1000" s="242"/>
    </row>
    <row r="1001" spans="1:13" s="241" customFormat="1" ht="31.5" x14ac:dyDescent="0.25">
      <c r="A1001" s="386" t="s">
        <v>159</v>
      </c>
      <c r="B1001" s="389" t="s">
        <v>201</v>
      </c>
      <c r="C1001" s="389" t="s">
        <v>84</v>
      </c>
      <c r="D1001" s="389" t="s">
        <v>764</v>
      </c>
      <c r="E1001" s="389"/>
      <c r="F1001" s="555">
        <f>F1003</f>
        <v>0</v>
      </c>
      <c r="G1001" s="555">
        <f>G1003</f>
        <v>0</v>
      </c>
      <c r="H1001" s="209">
        <f>H1003</f>
        <v>0</v>
      </c>
      <c r="I1001" s="209">
        <f t="shared" ref="I1001:J1001" si="588">I1003</f>
        <v>0</v>
      </c>
      <c r="J1001" s="209">
        <f t="shared" si="588"/>
        <v>0</v>
      </c>
      <c r="K1001" s="242"/>
      <c r="L1001" s="242"/>
      <c r="M1001" s="242"/>
    </row>
    <row r="1002" spans="1:13" s="241" customFormat="1" ht="31.5" x14ac:dyDescent="0.25">
      <c r="A1002" s="386" t="s">
        <v>152</v>
      </c>
      <c r="B1002" s="389" t="s">
        <v>201</v>
      </c>
      <c r="C1002" s="389" t="s">
        <v>84</v>
      </c>
      <c r="D1002" s="389" t="s">
        <v>764</v>
      </c>
      <c r="E1002" s="389" t="s">
        <v>153</v>
      </c>
      <c r="F1002" s="555">
        <f>F1003</f>
        <v>0</v>
      </c>
      <c r="G1002" s="555">
        <f>G1003</f>
        <v>0</v>
      </c>
      <c r="H1002" s="209">
        <f>H1003</f>
        <v>0</v>
      </c>
      <c r="I1002" s="209">
        <f t="shared" ref="I1002:J1002" si="589">I1003</f>
        <v>0</v>
      </c>
      <c r="J1002" s="209">
        <f t="shared" si="589"/>
        <v>0</v>
      </c>
      <c r="K1002" s="242"/>
      <c r="L1002" s="242"/>
      <c r="M1002" s="242"/>
    </row>
    <row r="1003" spans="1:13" s="241" customFormat="1" ht="15.75" x14ac:dyDescent="0.25">
      <c r="A1003" s="386" t="s">
        <v>154</v>
      </c>
      <c r="B1003" s="389" t="s">
        <v>201</v>
      </c>
      <c r="C1003" s="389" t="s">
        <v>84</v>
      </c>
      <c r="D1003" s="389" t="s">
        <v>764</v>
      </c>
      <c r="E1003" s="389" t="s">
        <v>155</v>
      </c>
      <c r="F1003" s="555">
        <f>'Ведом23-25'!G896</f>
        <v>0</v>
      </c>
      <c r="G1003" s="555">
        <f>'Ведом23-25'!H896</f>
        <v>0</v>
      </c>
      <c r="H1003" s="209">
        <f>'Ведом23-25'!I896</f>
        <v>0</v>
      </c>
      <c r="I1003" s="209">
        <f>'Ведом23-25'!J896</f>
        <v>0</v>
      </c>
      <c r="J1003" s="209">
        <f>'Ведом23-25'!K896</f>
        <v>0</v>
      </c>
      <c r="K1003" s="242"/>
      <c r="L1003" s="242"/>
      <c r="M1003" s="242"/>
    </row>
    <row r="1004" spans="1:13" ht="31.5" x14ac:dyDescent="0.25">
      <c r="A1004" s="207" t="s">
        <v>394</v>
      </c>
      <c r="B1004" s="208" t="s">
        <v>201</v>
      </c>
      <c r="C1004" s="208" t="s">
        <v>84</v>
      </c>
      <c r="D1004" s="208" t="s">
        <v>620</v>
      </c>
      <c r="E1004" s="208"/>
      <c r="F1004" s="577">
        <f>F1005+F1008</f>
        <v>1290</v>
      </c>
      <c r="G1004" s="577">
        <f>G1005+G1008</f>
        <v>917</v>
      </c>
      <c r="H1004" s="206">
        <f>H1005+H1008</f>
        <v>1075</v>
      </c>
      <c r="I1004" s="206">
        <f t="shared" ref="I1004:J1004" si="590">I1005+I1008</f>
        <v>1075</v>
      </c>
      <c r="J1004" s="206">
        <f t="shared" si="590"/>
        <v>1075</v>
      </c>
    </row>
    <row r="1005" spans="1:13" ht="31.5" x14ac:dyDescent="0.25">
      <c r="A1005" s="386" t="s">
        <v>289</v>
      </c>
      <c r="B1005" s="389" t="s">
        <v>201</v>
      </c>
      <c r="C1005" s="389" t="s">
        <v>84</v>
      </c>
      <c r="D1005" s="389" t="s">
        <v>643</v>
      </c>
      <c r="E1005" s="389"/>
      <c r="F1005" s="555">
        <f t="shared" ref="F1005:H1006" si="591">F1006</f>
        <v>0</v>
      </c>
      <c r="G1005" s="555">
        <f t="shared" si="591"/>
        <v>0</v>
      </c>
      <c r="H1005" s="209">
        <f t="shared" si="591"/>
        <v>0</v>
      </c>
      <c r="I1005" s="209">
        <f t="shared" ref="I1005:J1006" si="592">I1006</f>
        <v>0</v>
      </c>
      <c r="J1005" s="209">
        <f t="shared" si="592"/>
        <v>0</v>
      </c>
    </row>
    <row r="1006" spans="1:13" ht="31.5" x14ac:dyDescent="0.25">
      <c r="A1006" s="386" t="s">
        <v>152</v>
      </c>
      <c r="B1006" s="389" t="s">
        <v>201</v>
      </c>
      <c r="C1006" s="389" t="s">
        <v>84</v>
      </c>
      <c r="D1006" s="389" t="s">
        <v>643</v>
      </c>
      <c r="E1006" s="389" t="s">
        <v>153</v>
      </c>
      <c r="F1006" s="555">
        <f t="shared" si="591"/>
        <v>0</v>
      </c>
      <c r="G1006" s="555">
        <f t="shared" si="591"/>
        <v>0</v>
      </c>
      <c r="H1006" s="209">
        <f t="shared" si="591"/>
        <v>0</v>
      </c>
      <c r="I1006" s="209">
        <f t="shared" si="592"/>
        <v>0</v>
      </c>
      <c r="J1006" s="209">
        <f t="shared" si="592"/>
        <v>0</v>
      </c>
    </row>
    <row r="1007" spans="1:13" ht="15.75" x14ac:dyDescent="0.25">
      <c r="A1007" s="386" t="s">
        <v>154</v>
      </c>
      <c r="B1007" s="389" t="s">
        <v>201</v>
      </c>
      <c r="C1007" s="389" t="s">
        <v>84</v>
      </c>
      <c r="D1007" s="389" t="s">
        <v>643</v>
      </c>
      <c r="E1007" s="389" t="s">
        <v>155</v>
      </c>
      <c r="F1007" s="555">
        <f>'Ведом23-25'!G900</f>
        <v>0</v>
      </c>
      <c r="G1007" s="555">
        <f>'Ведом23-25'!H900</f>
        <v>0</v>
      </c>
      <c r="H1007" s="209">
        <f>'Ведом23-25'!I900</f>
        <v>0</v>
      </c>
      <c r="I1007" s="209">
        <f>'Ведом23-25'!J900</f>
        <v>0</v>
      </c>
      <c r="J1007" s="209">
        <f>'Ведом23-25'!K900</f>
        <v>0</v>
      </c>
    </row>
    <row r="1008" spans="1:13" s="241" customFormat="1" ht="31.5" x14ac:dyDescent="0.25">
      <c r="A1008" s="28" t="s">
        <v>271</v>
      </c>
      <c r="B1008" s="389" t="s">
        <v>201</v>
      </c>
      <c r="C1008" s="389" t="s">
        <v>84</v>
      </c>
      <c r="D1008" s="389" t="s">
        <v>621</v>
      </c>
      <c r="E1008" s="389"/>
      <c r="F1008" s="555">
        <f t="shared" ref="F1008:H1009" si="593">F1009</f>
        <v>1290</v>
      </c>
      <c r="G1008" s="555">
        <f t="shared" si="593"/>
        <v>917</v>
      </c>
      <c r="H1008" s="209">
        <f t="shared" si="593"/>
        <v>1075</v>
      </c>
      <c r="I1008" s="209">
        <f t="shared" ref="I1008:J1009" si="594">I1009</f>
        <v>1075</v>
      </c>
      <c r="J1008" s="209">
        <f t="shared" si="594"/>
        <v>1075</v>
      </c>
      <c r="K1008" s="242"/>
      <c r="L1008" s="242"/>
      <c r="M1008" s="242"/>
    </row>
    <row r="1009" spans="1:13" s="241" customFormat="1" ht="31.5" x14ac:dyDescent="0.25">
      <c r="A1009" s="21" t="s">
        <v>152</v>
      </c>
      <c r="B1009" s="389" t="s">
        <v>201</v>
      </c>
      <c r="C1009" s="389" t="s">
        <v>84</v>
      </c>
      <c r="D1009" s="389" t="s">
        <v>621</v>
      </c>
      <c r="E1009" s="389" t="s">
        <v>153</v>
      </c>
      <c r="F1009" s="555">
        <f t="shared" si="593"/>
        <v>1290</v>
      </c>
      <c r="G1009" s="555">
        <f t="shared" si="593"/>
        <v>917</v>
      </c>
      <c r="H1009" s="209">
        <f t="shared" si="593"/>
        <v>1075</v>
      </c>
      <c r="I1009" s="209">
        <f t="shared" si="594"/>
        <v>1075</v>
      </c>
      <c r="J1009" s="209">
        <f t="shared" si="594"/>
        <v>1075</v>
      </c>
      <c r="K1009" s="242"/>
      <c r="L1009" s="242"/>
      <c r="M1009" s="242"/>
    </row>
    <row r="1010" spans="1:13" s="241" customFormat="1" ht="15.75" x14ac:dyDescent="0.25">
      <c r="A1010" s="21" t="s">
        <v>154</v>
      </c>
      <c r="B1010" s="389" t="s">
        <v>201</v>
      </c>
      <c r="C1010" s="389" t="s">
        <v>84</v>
      </c>
      <c r="D1010" s="389" t="s">
        <v>621</v>
      </c>
      <c r="E1010" s="389" t="s">
        <v>155</v>
      </c>
      <c r="F1010" s="555">
        <f>'Ведом23-25'!G903</f>
        <v>1290</v>
      </c>
      <c r="G1010" s="555">
        <f>'Ведом23-25'!H903</f>
        <v>917</v>
      </c>
      <c r="H1010" s="209">
        <f>'Ведом23-25'!I903</f>
        <v>1075</v>
      </c>
      <c r="I1010" s="209">
        <f>'Ведом23-25'!J903</f>
        <v>1075</v>
      </c>
      <c r="J1010" s="209">
        <f>'Ведом23-25'!K903</f>
        <v>1075</v>
      </c>
      <c r="K1010" s="242"/>
      <c r="L1010" s="242"/>
      <c r="M1010" s="242"/>
    </row>
    <row r="1011" spans="1:13" s="241" customFormat="1" ht="47.25" x14ac:dyDescent="0.25">
      <c r="A1011" s="207" t="s">
        <v>363</v>
      </c>
      <c r="B1011" s="208" t="s">
        <v>201</v>
      </c>
      <c r="C1011" s="208" t="s">
        <v>84</v>
      </c>
      <c r="D1011" s="208" t="s">
        <v>622</v>
      </c>
      <c r="E1011" s="208"/>
      <c r="F1011" s="577">
        <f t="shared" ref="F1011:J1013" si="595">F1012</f>
        <v>883.9</v>
      </c>
      <c r="G1011" s="577">
        <f t="shared" si="595"/>
        <v>883.9</v>
      </c>
      <c r="H1011" s="206">
        <f t="shared" si="595"/>
        <v>883.9</v>
      </c>
      <c r="I1011" s="206">
        <f t="shared" si="595"/>
        <v>883.9</v>
      </c>
      <c r="J1011" s="206">
        <f t="shared" si="595"/>
        <v>883.9</v>
      </c>
      <c r="K1011" s="242"/>
      <c r="L1011" s="242"/>
      <c r="M1011" s="242"/>
    </row>
    <row r="1012" spans="1:13" s="241" customFormat="1" ht="47.25" x14ac:dyDescent="0.25">
      <c r="A1012" s="386" t="s">
        <v>908</v>
      </c>
      <c r="B1012" s="389" t="s">
        <v>201</v>
      </c>
      <c r="C1012" s="389" t="s">
        <v>84</v>
      </c>
      <c r="D1012" s="389" t="s">
        <v>919</v>
      </c>
      <c r="E1012" s="389"/>
      <c r="F1012" s="555">
        <f t="shared" si="595"/>
        <v>883.9</v>
      </c>
      <c r="G1012" s="555">
        <f t="shared" si="595"/>
        <v>883.9</v>
      </c>
      <c r="H1012" s="209">
        <f t="shared" si="595"/>
        <v>883.9</v>
      </c>
      <c r="I1012" s="209">
        <f t="shared" si="595"/>
        <v>883.9</v>
      </c>
      <c r="J1012" s="209">
        <f t="shared" si="595"/>
        <v>883.9</v>
      </c>
      <c r="K1012" s="242"/>
      <c r="L1012" s="242"/>
      <c r="M1012" s="242"/>
    </row>
    <row r="1013" spans="1:13" s="241" customFormat="1" ht="31.5" x14ac:dyDescent="0.25">
      <c r="A1013" s="386" t="s">
        <v>152</v>
      </c>
      <c r="B1013" s="389" t="s">
        <v>201</v>
      </c>
      <c r="C1013" s="389" t="s">
        <v>84</v>
      </c>
      <c r="D1013" s="389" t="s">
        <v>919</v>
      </c>
      <c r="E1013" s="389" t="s">
        <v>153</v>
      </c>
      <c r="F1013" s="555">
        <f t="shared" si="595"/>
        <v>883.9</v>
      </c>
      <c r="G1013" s="555">
        <f t="shared" si="595"/>
        <v>883.9</v>
      </c>
      <c r="H1013" s="209">
        <f t="shared" si="595"/>
        <v>883.9</v>
      </c>
      <c r="I1013" s="209">
        <f t="shared" si="595"/>
        <v>883.9</v>
      </c>
      <c r="J1013" s="209">
        <f t="shared" si="595"/>
        <v>883.9</v>
      </c>
      <c r="K1013" s="242"/>
      <c r="L1013" s="242"/>
      <c r="M1013" s="242"/>
    </row>
    <row r="1014" spans="1:13" ht="15.75" x14ac:dyDescent="0.25">
      <c r="A1014" s="386" t="s">
        <v>154</v>
      </c>
      <c r="B1014" s="389" t="s">
        <v>201</v>
      </c>
      <c r="C1014" s="389" t="s">
        <v>84</v>
      </c>
      <c r="D1014" s="389" t="s">
        <v>919</v>
      </c>
      <c r="E1014" s="389" t="s">
        <v>155</v>
      </c>
      <c r="F1014" s="555">
        <f>'Ведом23-25'!G907</f>
        <v>883.9</v>
      </c>
      <c r="G1014" s="555">
        <f>'Ведом23-25'!H907</f>
        <v>883.9</v>
      </c>
      <c r="H1014" s="209">
        <f>'Ведом23-25'!I907</f>
        <v>883.9</v>
      </c>
      <c r="I1014" s="209">
        <f>'Ведом23-25'!J907</f>
        <v>883.9</v>
      </c>
      <c r="J1014" s="209">
        <f>'Ведом23-25'!K907</f>
        <v>883.9</v>
      </c>
    </row>
    <row r="1015" spans="1:13" s="112" customFormat="1" ht="47.25" x14ac:dyDescent="0.25">
      <c r="A1015" s="207" t="s">
        <v>753</v>
      </c>
      <c r="B1015" s="208" t="s">
        <v>201</v>
      </c>
      <c r="C1015" s="208" t="s">
        <v>84</v>
      </c>
      <c r="D1015" s="208" t="s">
        <v>751</v>
      </c>
      <c r="E1015" s="208"/>
      <c r="F1015" s="577">
        <f t="shared" ref="F1015:J1017" si="596">F1016</f>
        <v>5022.3</v>
      </c>
      <c r="G1015" s="577">
        <f t="shared" si="596"/>
        <v>5022.3</v>
      </c>
      <c r="H1015" s="206">
        <f t="shared" si="596"/>
        <v>5650.33</v>
      </c>
      <c r="I1015" s="206">
        <f t="shared" si="596"/>
        <v>5876.67</v>
      </c>
      <c r="J1015" s="206">
        <f t="shared" si="596"/>
        <v>6111.4</v>
      </c>
      <c r="K1015" s="242"/>
      <c r="L1015" s="242"/>
      <c r="M1015" s="242"/>
    </row>
    <row r="1016" spans="1:13" s="112" customFormat="1" ht="31.5" x14ac:dyDescent="0.25">
      <c r="A1016" s="21" t="s">
        <v>920</v>
      </c>
      <c r="B1016" s="389" t="s">
        <v>201</v>
      </c>
      <c r="C1016" s="389" t="s">
        <v>84</v>
      </c>
      <c r="D1016" s="389" t="s">
        <v>752</v>
      </c>
      <c r="E1016" s="389"/>
      <c r="F1016" s="555">
        <f t="shared" si="596"/>
        <v>5022.3</v>
      </c>
      <c r="G1016" s="555">
        <f t="shared" si="596"/>
        <v>5022.3</v>
      </c>
      <c r="H1016" s="209">
        <f t="shared" si="596"/>
        <v>5650.33</v>
      </c>
      <c r="I1016" s="209">
        <f t="shared" si="596"/>
        <v>5876.67</v>
      </c>
      <c r="J1016" s="209">
        <f t="shared" si="596"/>
        <v>6111.4</v>
      </c>
      <c r="K1016" s="242"/>
      <c r="L1016" s="242"/>
      <c r="M1016" s="242"/>
    </row>
    <row r="1017" spans="1:13" s="112" customFormat="1" ht="31.5" x14ac:dyDescent="0.25">
      <c r="A1017" s="386" t="s">
        <v>152</v>
      </c>
      <c r="B1017" s="389" t="s">
        <v>201</v>
      </c>
      <c r="C1017" s="389" t="s">
        <v>84</v>
      </c>
      <c r="D1017" s="389" t="s">
        <v>752</v>
      </c>
      <c r="E1017" s="389" t="s">
        <v>153</v>
      </c>
      <c r="F1017" s="555">
        <f>F1018</f>
        <v>5022.3</v>
      </c>
      <c r="G1017" s="555">
        <f>G1018</f>
        <v>5022.3</v>
      </c>
      <c r="H1017" s="209">
        <f>H1018</f>
        <v>5650.33</v>
      </c>
      <c r="I1017" s="209">
        <f t="shared" si="596"/>
        <v>5876.67</v>
      </c>
      <c r="J1017" s="209">
        <f t="shared" si="596"/>
        <v>6111.4</v>
      </c>
      <c r="K1017" s="242"/>
      <c r="L1017" s="242"/>
      <c r="M1017" s="242"/>
    </row>
    <row r="1018" spans="1:13" s="241" customFormat="1" ht="15.75" x14ac:dyDescent="0.25">
      <c r="A1018" s="386" t="s">
        <v>154</v>
      </c>
      <c r="B1018" s="389" t="s">
        <v>201</v>
      </c>
      <c r="C1018" s="389" t="s">
        <v>84</v>
      </c>
      <c r="D1018" s="389" t="s">
        <v>752</v>
      </c>
      <c r="E1018" s="389" t="s">
        <v>155</v>
      </c>
      <c r="F1018" s="555">
        <f>'Ведом23-25'!G911</f>
        <v>5022.3</v>
      </c>
      <c r="G1018" s="555">
        <f>'Ведом23-25'!H911</f>
        <v>5022.3</v>
      </c>
      <c r="H1018" s="209">
        <f>'Ведом23-25'!I911</f>
        <v>5650.33</v>
      </c>
      <c r="I1018" s="209">
        <f>'Ведом23-25'!J911</f>
        <v>5876.67</v>
      </c>
      <c r="J1018" s="209">
        <f>'Ведом23-25'!K911</f>
        <v>6111.4</v>
      </c>
      <c r="K1018" s="242"/>
      <c r="L1018" s="242"/>
      <c r="M1018" s="242"/>
    </row>
    <row r="1019" spans="1:13" s="241" customFormat="1" ht="31.5" x14ac:dyDescent="0.25">
      <c r="A1019" s="239" t="s">
        <v>789</v>
      </c>
      <c r="B1019" s="208" t="s">
        <v>201</v>
      </c>
      <c r="C1019" s="208" t="s">
        <v>84</v>
      </c>
      <c r="D1019" s="208" t="s">
        <v>790</v>
      </c>
      <c r="E1019" s="208"/>
      <c r="F1019" s="577">
        <f t="shared" ref="F1019:H1021" si="597">F1020</f>
        <v>430.1</v>
      </c>
      <c r="G1019" s="577">
        <f t="shared" si="597"/>
        <v>430.1</v>
      </c>
      <c r="H1019" s="206">
        <f t="shared" si="597"/>
        <v>0</v>
      </c>
      <c r="I1019" s="206">
        <f t="shared" ref="I1019:J1021" si="598">I1020</f>
        <v>0</v>
      </c>
      <c r="J1019" s="206">
        <f t="shared" si="598"/>
        <v>0</v>
      </c>
      <c r="K1019" s="242"/>
      <c r="L1019" s="242"/>
      <c r="M1019" s="242"/>
    </row>
    <row r="1020" spans="1:13" s="112" customFormat="1" ht="31.5" x14ac:dyDescent="0.25">
      <c r="A1020" s="20" t="s">
        <v>792</v>
      </c>
      <c r="B1020" s="389" t="s">
        <v>201</v>
      </c>
      <c r="C1020" s="389" t="s">
        <v>84</v>
      </c>
      <c r="D1020" s="389" t="s">
        <v>791</v>
      </c>
      <c r="E1020" s="389"/>
      <c r="F1020" s="555">
        <f t="shared" si="597"/>
        <v>430.1</v>
      </c>
      <c r="G1020" s="555">
        <f t="shared" si="597"/>
        <v>430.1</v>
      </c>
      <c r="H1020" s="209">
        <f t="shared" si="597"/>
        <v>0</v>
      </c>
      <c r="I1020" s="209">
        <f t="shared" si="598"/>
        <v>0</v>
      </c>
      <c r="J1020" s="209">
        <f t="shared" si="598"/>
        <v>0</v>
      </c>
      <c r="K1020" s="242"/>
      <c r="L1020" s="242"/>
      <c r="M1020" s="242"/>
    </row>
    <row r="1021" spans="1:13" s="112" customFormat="1" ht="31.5" x14ac:dyDescent="0.25">
      <c r="A1021" s="386" t="s">
        <v>152</v>
      </c>
      <c r="B1021" s="389" t="s">
        <v>201</v>
      </c>
      <c r="C1021" s="389" t="s">
        <v>84</v>
      </c>
      <c r="D1021" s="389" t="s">
        <v>791</v>
      </c>
      <c r="E1021" s="389" t="s">
        <v>153</v>
      </c>
      <c r="F1021" s="555">
        <f t="shared" si="597"/>
        <v>430.1</v>
      </c>
      <c r="G1021" s="555">
        <f t="shared" si="597"/>
        <v>430.1</v>
      </c>
      <c r="H1021" s="209">
        <f t="shared" si="597"/>
        <v>0</v>
      </c>
      <c r="I1021" s="209">
        <f t="shared" si="598"/>
        <v>0</v>
      </c>
      <c r="J1021" s="209">
        <f t="shared" si="598"/>
        <v>0</v>
      </c>
      <c r="K1021" s="242"/>
      <c r="L1021" s="242"/>
      <c r="M1021" s="242"/>
    </row>
    <row r="1022" spans="1:13" s="112" customFormat="1" ht="15.75" x14ac:dyDescent="0.25">
      <c r="A1022" s="386" t="s">
        <v>154</v>
      </c>
      <c r="B1022" s="389" t="s">
        <v>201</v>
      </c>
      <c r="C1022" s="389" t="s">
        <v>84</v>
      </c>
      <c r="D1022" s="389" t="s">
        <v>791</v>
      </c>
      <c r="E1022" s="389" t="s">
        <v>155</v>
      </c>
      <c r="F1022" s="555">
        <f>'Ведом23-25'!G915</f>
        <v>430.1</v>
      </c>
      <c r="G1022" s="555">
        <f>'Ведом23-25'!H915</f>
        <v>430.1</v>
      </c>
      <c r="H1022" s="209">
        <f>'Ведом23-25'!I915</f>
        <v>0</v>
      </c>
      <c r="I1022" s="209">
        <f>'Ведом23-25'!J915</f>
        <v>0</v>
      </c>
      <c r="J1022" s="209">
        <f>'Ведом23-25'!K915</f>
        <v>0</v>
      </c>
      <c r="K1022" s="242"/>
      <c r="L1022" s="242"/>
      <c r="M1022" s="242"/>
    </row>
    <row r="1023" spans="1:13" s="112" customFormat="1" ht="47.25" x14ac:dyDescent="0.25">
      <c r="A1023" s="239" t="s">
        <v>913</v>
      </c>
      <c r="B1023" s="208" t="s">
        <v>201</v>
      </c>
      <c r="C1023" s="208" t="s">
        <v>84</v>
      </c>
      <c r="D1023" s="208" t="s">
        <v>269</v>
      </c>
      <c r="E1023" s="213"/>
      <c r="F1023" s="577">
        <f t="shared" ref="F1023:J1026" si="599">F1024</f>
        <v>579.1</v>
      </c>
      <c r="G1023" s="577">
        <f t="shared" si="599"/>
        <v>579.1</v>
      </c>
      <c r="H1023" s="206">
        <f t="shared" si="599"/>
        <v>579.1</v>
      </c>
      <c r="I1023" s="206">
        <f t="shared" si="599"/>
        <v>579.1</v>
      </c>
      <c r="J1023" s="206">
        <f t="shared" si="599"/>
        <v>579.1</v>
      </c>
      <c r="K1023" s="242"/>
      <c r="L1023" s="242"/>
      <c r="M1023" s="242"/>
    </row>
    <row r="1024" spans="1:13" s="112" customFormat="1" ht="47.25" x14ac:dyDescent="0.25">
      <c r="A1024" s="239" t="s">
        <v>355</v>
      </c>
      <c r="B1024" s="208" t="s">
        <v>201</v>
      </c>
      <c r="C1024" s="208" t="s">
        <v>84</v>
      </c>
      <c r="D1024" s="208" t="s">
        <v>353</v>
      </c>
      <c r="E1024" s="213"/>
      <c r="F1024" s="577">
        <f t="shared" si="599"/>
        <v>579.1</v>
      </c>
      <c r="G1024" s="577">
        <f t="shared" si="599"/>
        <v>579.1</v>
      </c>
      <c r="H1024" s="206">
        <f t="shared" si="599"/>
        <v>579.1</v>
      </c>
      <c r="I1024" s="206">
        <f t="shared" si="599"/>
        <v>579.1</v>
      </c>
      <c r="J1024" s="206">
        <f t="shared" si="599"/>
        <v>579.1</v>
      </c>
      <c r="K1024" s="242"/>
      <c r="L1024" s="242"/>
      <c r="M1024" s="242"/>
    </row>
    <row r="1025" spans="1:13" s="112" customFormat="1" ht="47.25" x14ac:dyDescent="0.25">
      <c r="A1025" s="28" t="s">
        <v>284</v>
      </c>
      <c r="B1025" s="389" t="s">
        <v>201</v>
      </c>
      <c r="C1025" s="389" t="s">
        <v>84</v>
      </c>
      <c r="D1025" s="389" t="s">
        <v>388</v>
      </c>
      <c r="E1025" s="210"/>
      <c r="F1025" s="555">
        <f t="shared" si="599"/>
        <v>579.1</v>
      </c>
      <c r="G1025" s="555">
        <f t="shared" si="599"/>
        <v>579.1</v>
      </c>
      <c r="H1025" s="209">
        <f t="shared" si="599"/>
        <v>579.1</v>
      </c>
      <c r="I1025" s="209">
        <f t="shared" si="599"/>
        <v>579.1</v>
      </c>
      <c r="J1025" s="209">
        <f t="shared" si="599"/>
        <v>579.1</v>
      </c>
      <c r="K1025" s="242"/>
      <c r="L1025" s="242"/>
      <c r="M1025" s="242"/>
    </row>
    <row r="1026" spans="1:13" s="112" customFormat="1" ht="31.5" x14ac:dyDescent="0.25">
      <c r="A1026" s="20" t="s">
        <v>152</v>
      </c>
      <c r="B1026" s="389" t="s">
        <v>201</v>
      </c>
      <c r="C1026" s="389" t="s">
        <v>84</v>
      </c>
      <c r="D1026" s="389" t="s">
        <v>388</v>
      </c>
      <c r="E1026" s="210" t="s">
        <v>153</v>
      </c>
      <c r="F1026" s="555">
        <f t="shared" si="599"/>
        <v>579.1</v>
      </c>
      <c r="G1026" s="555">
        <f t="shared" si="599"/>
        <v>579.1</v>
      </c>
      <c r="H1026" s="209">
        <f t="shared" si="599"/>
        <v>579.1</v>
      </c>
      <c r="I1026" s="209">
        <f t="shared" si="599"/>
        <v>579.1</v>
      </c>
      <c r="J1026" s="209">
        <f t="shared" si="599"/>
        <v>579.1</v>
      </c>
      <c r="K1026" s="242"/>
      <c r="L1026" s="242"/>
      <c r="M1026" s="242"/>
    </row>
    <row r="1027" spans="1:13" s="112" customFormat="1" ht="15.75" x14ac:dyDescent="0.25">
      <c r="A1027" s="97" t="s">
        <v>154</v>
      </c>
      <c r="B1027" s="389" t="s">
        <v>201</v>
      </c>
      <c r="C1027" s="389" t="s">
        <v>84</v>
      </c>
      <c r="D1027" s="389" t="s">
        <v>388</v>
      </c>
      <c r="E1027" s="210" t="s">
        <v>155</v>
      </c>
      <c r="F1027" s="555">
        <f>'Ведом23-25'!G924</f>
        <v>579.1</v>
      </c>
      <c r="G1027" s="555">
        <f>'Ведом23-25'!H924</f>
        <v>579.1</v>
      </c>
      <c r="H1027" s="209">
        <f>'Ведом23-25'!I924</f>
        <v>579.1</v>
      </c>
      <c r="I1027" s="209">
        <f>'Ведом23-25'!J924</f>
        <v>579.1</v>
      </c>
      <c r="J1027" s="209">
        <f>'Ведом23-25'!K924</f>
        <v>579.1</v>
      </c>
      <c r="K1027" s="242"/>
      <c r="L1027" s="242"/>
      <c r="M1027" s="242"/>
    </row>
    <row r="1028" spans="1:13" s="112" customFormat="1" ht="31.5" x14ac:dyDescent="0.25">
      <c r="A1028" s="207" t="s">
        <v>204</v>
      </c>
      <c r="B1028" s="208" t="s">
        <v>201</v>
      </c>
      <c r="C1028" s="208" t="s">
        <v>132</v>
      </c>
      <c r="D1028" s="208"/>
      <c r="E1028" s="208"/>
      <c r="F1028" s="577">
        <f>F1029+F1039+F1051</f>
        <v>15779.7</v>
      </c>
      <c r="G1028" s="577">
        <f>G1029+G1039+G1051</f>
        <v>15705</v>
      </c>
      <c r="H1028" s="206">
        <f>H1029+H1039+H1051</f>
        <v>18111.2</v>
      </c>
      <c r="I1028" s="206">
        <f t="shared" ref="I1028:J1028" si="600">I1029+I1039+I1051</f>
        <v>18517.71</v>
      </c>
      <c r="J1028" s="206">
        <f t="shared" si="600"/>
        <v>19103.849999999999</v>
      </c>
      <c r="K1028" s="242"/>
      <c r="L1028" s="242"/>
      <c r="M1028" s="242"/>
    </row>
    <row r="1029" spans="1:13" s="112" customFormat="1" ht="31.5" x14ac:dyDescent="0.25">
      <c r="A1029" s="207" t="s">
        <v>376</v>
      </c>
      <c r="B1029" s="208" t="s">
        <v>201</v>
      </c>
      <c r="C1029" s="208" t="s">
        <v>132</v>
      </c>
      <c r="D1029" s="208" t="s">
        <v>335</v>
      </c>
      <c r="E1029" s="208"/>
      <c r="F1029" s="577">
        <f>F1030</f>
        <v>7247.4</v>
      </c>
      <c r="G1029" s="577">
        <f>G1030</f>
        <v>7089.3</v>
      </c>
      <c r="H1029" s="206">
        <f>H1030</f>
        <v>6767.44</v>
      </c>
      <c r="I1029" s="206">
        <f t="shared" ref="I1029:J1029" si="601">I1030</f>
        <v>6941.95</v>
      </c>
      <c r="J1029" s="206">
        <f t="shared" si="601"/>
        <v>7212.73</v>
      </c>
      <c r="K1029" s="242"/>
      <c r="L1029" s="242"/>
      <c r="M1029" s="242"/>
    </row>
    <row r="1030" spans="1:13" s="112" customFormat="1" ht="15.75" x14ac:dyDescent="0.25">
      <c r="A1030" s="207" t="s">
        <v>377</v>
      </c>
      <c r="B1030" s="208" t="s">
        <v>201</v>
      </c>
      <c r="C1030" s="208" t="s">
        <v>132</v>
      </c>
      <c r="D1030" s="208" t="s">
        <v>336</v>
      </c>
      <c r="E1030" s="208"/>
      <c r="F1030" s="577">
        <f>F1031+F1036</f>
        <v>7247.4</v>
      </c>
      <c r="G1030" s="577">
        <f>G1031+G1036</f>
        <v>7089.3</v>
      </c>
      <c r="H1030" s="206">
        <f>H1031+H1036</f>
        <v>6767.44</v>
      </c>
      <c r="I1030" s="206">
        <f t="shared" ref="I1030:J1030" si="602">I1031+I1036</f>
        <v>6941.95</v>
      </c>
      <c r="J1030" s="206">
        <f t="shared" si="602"/>
        <v>7212.73</v>
      </c>
      <c r="K1030" s="242"/>
      <c r="L1030" s="242"/>
      <c r="M1030" s="242"/>
    </row>
    <row r="1031" spans="1:13" s="241" customFormat="1" ht="31.5" x14ac:dyDescent="0.25">
      <c r="A1031" s="386" t="s">
        <v>360</v>
      </c>
      <c r="B1031" s="389" t="s">
        <v>201</v>
      </c>
      <c r="C1031" s="389" t="s">
        <v>132</v>
      </c>
      <c r="D1031" s="389" t="s">
        <v>337</v>
      </c>
      <c r="E1031" s="389"/>
      <c r="F1031" s="555">
        <f>F1032+F1034</f>
        <v>6550.7999999999993</v>
      </c>
      <c r="G1031" s="555">
        <f>G1032+G1034</f>
        <v>6768.7</v>
      </c>
      <c r="H1031" s="209">
        <f>H1032+H1034</f>
        <v>6595.44</v>
      </c>
      <c r="I1031" s="209">
        <f t="shared" ref="I1031:J1031" si="603">I1032+I1034</f>
        <v>6769.95</v>
      </c>
      <c r="J1031" s="209">
        <f t="shared" si="603"/>
        <v>7040.73</v>
      </c>
      <c r="K1031" s="242"/>
      <c r="L1031" s="242"/>
      <c r="M1031" s="242"/>
    </row>
    <row r="1032" spans="1:13" s="241" customFormat="1" ht="78.75" x14ac:dyDescent="0.25">
      <c r="A1032" s="386" t="s">
        <v>87</v>
      </c>
      <c r="B1032" s="389" t="s">
        <v>201</v>
      </c>
      <c r="C1032" s="389" t="s">
        <v>132</v>
      </c>
      <c r="D1032" s="389" t="s">
        <v>337</v>
      </c>
      <c r="E1032" s="389" t="s">
        <v>88</v>
      </c>
      <c r="F1032" s="555">
        <f>F1033</f>
        <v>6452.9</v>
      </c>
      <c r="G1032" s="555">
        <f>G1033</f>
        <v>6642.8</v>
      </c>
      <c r="H1032" s="209">
        <f>H1033</f>
        <v>6595.44</v>
      </c>
      <c r="I1032" s="209">
        <f t="shared" ref="I1032:J1032" si="604">I1033</f>
        <v>6769.95</v>
      </c>
      <c r="J1032" s="209">
        <f t="shared" si="604"/>
        <v>7040.73</v>
      </c>
      <c r="K1032" s="242"/>
      <c r="L1032" s="242"/>
      <c r="M1032" s="242"/>
    </row>
    <row r="1033" spans="1:13" s="241" customFormat="1" ht="31.5" x14ac:dyDescent="0.25">
      <c r="A1033" s="386" t="s">
        <v>89</v>
      </c>
      <c r="B1033" s="389" t="s">
        <v>201</v>
      </c>
      <c r="C1033" s="389" t="s">
        <v>132</v>
      </c>
      <c r="D1033" s="389" t="s">
        <v>337</v>
      </c>
      <c r="E1033" s="389" t="s">
        <v>90</v>
      </c>
      <c r="F1033" s="575">
        <f>'Ведом23-25'!G930</f>
        <v>6452.9</v>
      </c>
      <c r="G1033" s="575">
        <f>'Ведом23-25'!H930</f>
        <v>6642.8</v>
      </c>
      <c r="H1033" s="18">
        <f>'Ведом23-25'!I930</f>
        <v>6595.44</v>
      </c>
      <c r="I1033" s="18">
        <f>'Ведом23-25'!J930</f>
        <v>6769.95</v>
      </c>
      <c r="J1033" s="18">
        <f>'Ведом23-25'!K930</f>
        <v>7040.73</v>
      </c>
      <c r="K1033" s="242"/>
      <c r="L1033" s="242"/>
      <c r="M1033" s="242"/>
    </row>
    <row r="1034" spans="1:13" s="202" customFormat="1" ht="31.5" x14ac:dyDescent="0.25">
      <c r="A1034" s="386" t="s">
        <v>91</v>
      </c>
      <c r="B1034" s="389" t="s">
        <v>201</v>
      </c>
      <c r="C1034" s="389" t="s">
        <v>132</v>
      </c>
      <c r="D1034" s="389" t="s">
        <v>337</v>
      </c>
      <c r="E1034" s="389" t="s">
        <v>92</v>
      </c>
      <c r="F1034" s="575">
        <f>F1035</f>
        <v>97.9</v>
      </c>
      <c r="G1034" s="575">
        <f>G1035</f>
        <v>125.9</v>
      </c>
      <c r="H1034" s="18">
        <f>H1035</f>
        <v>0</v>
      </c>
      <c r="I1034" s="18">
        <f t="shared" ref="I1034:J1034" si="605">I1035</f>
        <v>0</v>
      </c>
      <c r="J1034" s="18">
        <f t="shared" si="605"/>
        <v>0</v>
      </c>
      <c r="K1034" s="242"/>
      <c r="L1034" s="242"/>
      <c r="M1034" s="242"/>
    </row>
    <row r="1035" spans="1:13" s="202" customFormat="1" ht="31.5" x14ac:dyDescent="0.25">
      <c r="A1035" s="386" t="s">
        <v>93</v>
      </c>
      <c r="B1035" s="389" t="s">
        <v>201</v>
      </c>
      <c r="C1035" s="389" t="s">
        <v>132</v>
      </c>
      <c r="D1035" s="389" t="s">
        <v>337</v>
      </c>
      <c r="E1035" s="389" t="s">
        <v>94</v>
      </c>
      <c r="F1035" s="575">
        <f>'Ведом23-25'!G932</f>
        <v>97.9</v>
      </c>
      <c r="G1035" s="575">
        <f>'Ведом23-25'!H932</f>
        <v>125.9</v>
      </c>
      <c r="H1035" s="18">
        <f>'Ведом23-25'!I932</f>
        <v>0</v>
      </c>
      <c r="I1035" s="18">
        <f>'Ведом23-25'!J932</f>
        <v>0</v>
      </c>
      <c r="J1035" s="18">
        <f>'Ведом23-25'!K932</f>
        <v>0</v>
      </c>
      <c r="K1035" s="242"/>
      <c r="L1035" s="242"/>
      <c r="M1035" s="242"/>
    </row>
    <row r="1036" spans="1:13" s="202" customFormat="1" ht="47.25" x14ac:dyDescent="0.25">
      <c r="A1036" s="386" t="s">
        <v>318</v>
      </c>
      <c r="B1036" s="389" t="s">
        <v>201</v>
      </c>
      <c r="C1036" s="389" t="s">
        <v>132</v>
      </c>
      <c r="D1036" s="389" t="s">
        <v>339</v>
      </c>
      <c r="E1036" s="389"/>
      <c r="F1036" s="555">
        <f t="shared" ref="F1036:H1037" si="606">F1037</f>
        <v>696.6</v>
      </c>
      <c r="G1036" s="555">
        <f t="shared" si="606"/>
        <v>320.60000000000002</v>
      </c>
      <c r="H1036" s="209">
        <f t="shared" si="606"/>
        <v>172</v>
      </c>
      <c r="I1036" s="209">
        <f t="shared" ref="I1036:J1037" si="607">I1037</f>
        <v>172</v>
      </c>
      <c r="J1036" s="209">
        <f t="shared" si="607"/>
        <v>172</v>
      </c>
      <c r="K1036" s="242"/>
      <c r="L1036" s="242"/>
      <c r="M1036" s="242"/>
    </row>
    <row r="1037" spans="1:13" s="202" customFormat="1" ht="78.75" x14ac:dyDescent="0.25">
      <c r="A1037" s="386" t="s">
        <v>87</v>
      </c>
      <c r="B1037" s="389" t="s">
        <v>201</v>
      </c>
      <c r="C1037" s="389" t="s">
        <v>132</v>
      </c>
      <c r="D1037" s="389" t="s">
        <v>339</v>
      </c>
      <c r="E1037" s="389" t="s">
        <v>88</v>
      </c>
      <c r="F1037" s="555">
        <f t="shared" si="606"/>
        <v>696.6</v>
      </c>
      <c r="G1037" s="555">
        <f t="shared" si="606"/>
        <v>320.60000000000002</v>
      </c>
      <c r="H1037" s="209">
        <f t="shared" si="606"/>
        <v>172</v>
      </c>
      <c r="I1037" s="209">
        <f t="shared" si="607"/>
        <v>172</v>
      </c>
      <c r="J1037" s="209">
        <f t="shared" si="607"/>
        <v>172</v>
      </c>
      <c r="K1037" s="242"/>
      <c r="L1037" s="242"/>
      <c r="M1037" s="242"/>
    </row>
    <row r="1038" spans="1:13" s="241" customFormat="1" ht="31.5" x14ac:dyDescent="0.25">
      <c r="A1038" s="386" t="s">
        <v>89</v>
      </c>
      <c r="B1038" s="389" t="s">
        <v>201</v>
      </c>
      <c r="C1038" s="389" t="s">
        <v>132</v>
      </c>
      <c r="D1038" s="389" t="s">
        <v>339</v>
      </c>
      <c r="E1038" s="389" t="s">
        <v>90</v>
      </c>
      <c r="F1038" s="555">
        <f>'Ведом23-25'!G944</f>
        <v>696.6</v>
      </c>
      <c r="G1038" s="555">
        <f>'Ведом23-25'!H944</f>
        <v>320.60000000000002</v>
      </c>
      <c r="H1038" s="209">
        <f>'Ведом23-25'!I944</f>
        <v>172</v>
      </c>
      <c r="I1038" s="209">
        <f>'Ведом23-25'!J944</f>
        <v>172</v>
      </c>
      <c r="J1038" s="209">
        <f>'Ведом23-25'!K944</f>
        <v>172</v>
      </c>
      <c r="K1038" s="242"/>
      <c r="L1038" s="242"/>
      <c r="M1038" s="242"/>
    </row>
    <row r="1039" spans="1:13" s="241" customFormat="1" ht="15.75" x14ac:dyDescent="0.25">
      <c r="A1039" s="207" t="s">
        <v>100</v>
      </c>
      <c r="B1039" s="208" t="s">
        <v>201</v>
      </c>
      <c r="C1039" s="208" t="s">
        <v>132</v>
      </c>
      <c r="D1039" s="208" t="s">
        <v>343</v>
      </c>
      <c r="E1039" s="208"/>
      <c r="F1039" s="577">
        <f>F1040</f>
        <v>5832.3</v>
      </c>
      <c r="G1039" s="577">
        <f>G1040</f>
        <v>5915.7</v>
      </c>
      <c r="H1039" s="206">
        <f>H1040</f>
        <v>8343.76</v>
      </c>
      <c r="I1039" s="206">
        <f t="shared" ref="I1039:J1039" si="608">I1040</f>
        <v>8575.76</v>
      </c>
      <c r="J1039" s="206">
        <f t="shared" si="608"/>
        <v>8891.1200000000008</v>
      </c>
      <c r="K1039" s="242"/>
      <c r="L1039" s="242"/>
      <c r="M1039" s="242"/>
    </row>
    <row r="1040" spans="1:13" s="241" customFormat="1" ht="15.75" x14ac:dyDescent="0.25">
      <c r="A1040" s="207" t="s">
        <v>775</v>
      </c>
      <c r="B1040" s="208" t="s">
        <v>201</v>
      </c>
      <c r="C1040" s="208" t="s">
        <v>132</v>
      </c>
      <c r="D1040" s="208" t="s">
        <v>398</v>
      </c>
      <c r="E1040" s="208"/>
      <c r="F1040" s="577">
        <f>F1041+F1044</f>
        <v>5832.3</v>
      </c>
      <c r="G1040" s="577">
        <f>G1041+G1044</f>
        <v>5915.7</v>
      </c>
      <c r="H1040" s="206">
        <f>H1041+H1044</f>
        <v>8343.76</v>
      </c>
      <c r="I1040" s="206">
        <f t="shared" ref="I1040:J1040" si="609">I1041+I1044</f>
        <v>8575.76</v>
      </c>
      <c r="J1040" s="206">
        <f t="shared" si="609"/>
        <v>8891.1200000000008</v>
      </c>
      <c r="K1040" s="242"/>
      <c r="L1040" s="242"/>
      <c r="M1040" s="242"/>
    </row>
    <row r="1041" spans="1:13" s="241" customFormat="1" ht="47.25" x14ac:dyDescent="0.25">
      <c r="A1041" s="386" t="s">
        <v>318</v>
      </c>
      <c r="B1041" s="389" t="s">
        <v>201</v>
      </c>
      <c r="C1041" s="389" t="s">
        <v>132</v>
      </c>
      <c r="D1041" s="389" t="s">
        <v>401</v>
      </c>
      <c r="E1041" s="389"/>
      <c r="F1041" s="555">
        <f t="shared" ref="F1041:H1042" si="610">F1042</f>
        <v>0</v>
      </c>
      <c r="G1041" s="555">
        <f t="shared" si="610"/>
        <v>83.4</v>
      </c>
      <c r="H1041" s="209">
        <f t="shared" si="610"/>
        <v>387</v>
      </c>
      <c r="I1041" s="209">
        <f t="shared" ref="I1041:J1042" si="611">I1042</f>
        <v>387</v>
      </c>
      <c r="J1041" s="209">
        <f t="shared" si="611"/>
        <v>387</v>
      </c>
      <c r="K1041" s="242"/>
      <c r="L1041" s="242"/>
      <c r="M1041" s="242"/>
    </row>
    <row r="1042" spans="1:13" s="112" customFormat="1" ht="78.75" x14ac:dyDescent="0.25">
      <c r="A1042" s="386" t="s">
        <v>87</v>
      </c>
      <c r="B1042" s="389" t="s">
        <v>201</v>
      </c>
      <c r="C1042" s="389" t="s">
        <v>132</v>
      </c>
      <c r="D1042" s="389" t="s">
        <v>401</v>
      </c>
      <c r="E1042" s="389" t="s">
        <v>88</v>
      </c>
      <c r="F1042" s="555">
        <f t="shared" si="610"/>
        <v>0</v>
      </c>
      <c r="G1042" s="555">
        <f t="shared" si="610"/>
        <v>83.4</v>
      </c>
      <c r="H1042" s="209">
        <f t="shared" si="610"/>
        <v>387</v>
      </c>
      <c r="I1042" s="209">
        <f t="shared" si="611"/>
        <v>387</v>
      </c>
      <c r="J1042" s="209">
        <f t="shared" si="611"/>
        <v>387</v>
      </c>
      <c r="K1042" s="242"/>
      <c r="L1042" s="242"/>
      <c r="M1042" s="242"/>
    </row>
    <row r="1043" spans="1:13" s="241" customFormat="1" ht="31.5" x14ac:dyDescent="0.25">
      <c r="A1043" s="386" t="s">
        <v>171</v>
      </c>
      <c r="B1043" s="389" t="s">
        <v>201</v>
      </c>
      <c r="C1043" s="389" t="s">
        <v>132</v>
      </c>
      <c r="D1043" s="389" t="s">
        <v>401</v>
      </c>
      <c r="E1043" s="389" t="s">
        <v>120</v>
      </c>
      <c r="F1043" s="555">
        <f>'Ведом23-25'!G949</f>
        <v>0</v>
      </c>
      <c r="G1043" s="555">
        <f>'Ведом23-25'!H949</f>
        <v>83.4</v>
      </c>
      <c r="H1043" s="209">
        <f>'Ведом23-25'!I949</f>
        <v>387</v>
      </c>
      <c r="I1043" s="209">
        <f>'Ведом23-25'!J949</f>
        <v>387</v>
      </c>
      <c r="J1043" s="209">
        <f>'Ведом23-25'!K949</f>
        <v>387</v>
      </c>
      <c r="K1043" s="242"/>
      <c r="L1043" s="242"/>
      <c r="M1043" s="242"/>
    </row>
    <row r="1044" spans="1:13" s="241" customFormat="1" ht="15.75" x14ac:dyDescent="0.25">
      <c r="A1044" s="386" t="s">
        <v>296</v>
      </c>
      <c r="B1044" s="389" t="s">
        <v>201</v>
      </c>
      <c r="C1044" s="389" t="s">
        <v>132</v>
      </c>
      <c r="D1044" s="389" t="s">
        <v>400</v>
      </c>
      <c r="E1044" s="389"/>
      <c r="F1044" s="555">
        <f>F1045+F1047+F1049</f>
        <v>5832.3</v>
      </c>
      <c r="G1044" s="555">
        <f>G1045+G1047+G1049</f>
        <v>5832.3</v>
      </c>
      <c r="H1044" s="209">
        <f>H1045+H1047+H1049</f>
        <v>7956.76</v>
      </c>
      <c r="I1044" s="209">
        <f t="shared" ref="I1044:J1044" si="612">I1045+I1047+I1049</f>
        <v>8188.76</v>
      </c>
      <c r="J1044" s="209">
        <f t="shared" si="612"/>
        <v>8504.1200000000008</v>
      </c>
      <c r="K1044" s="242"/>
      <c r="L1044" s="242"/>
      <c r="M1044" s="242"/>
    </row>
    <row r="1045" spans="1:13" s="241" customFormat="1" ht="78.75" x14ac:dyDescent="0.25">
      <c r="A1045" s="386" t="s">
        <v>87</v>
      </c>
      <c r="B1045" s="389" t="s">
        <v>201</v>
      </c>
      <c r="C1045" s="389" t="s">
        <v>132</v>
      </c>
      <c r="D1045" s="389" t="s">
        <v>400</v>
      </c>
      <c r="E1045" s="389" t="s">
        <v>88</v>
      </c>
      <c r="F1045" s="555">
        <f>F1046</f>
        <v>5634.8</v>
      </c>
      <c r="G1045" s="555">
        <f>G1046</f>
        <v>5634.8</v>
      </c>
      <c r="H1045" s="209">
        <f>H1046</f>
        <v>7651.76</v>
      </c>
      <c r="I1045" s="209">
        <f t="shared" ref="I1045:J1045" si="613">I1046</f>
        <v>7883.76</v>
      </c>
      <c r="J1045" s="209">
        <f t="shared" si="613"/>
        <v>8199.1200000000008</v>
      </c>
      <c r="K1045" s="242"/>
      <c r="L1045" s="242"/>
      <c r="M1045" s="242"/>
    </row>
    <row r="1046" spans="1:13" s="241" customFormat="1" ht="31.5" x14ac:dyDescent="0.25">
      <c r="A1046" s="386" t="s">
        <v>171</v>
      </c>
      <c r="B1046" s="389" t="s">
        <v>201</v>
      </c>
      <c r="C1046" s="389" t="s">
        <v>132</v>
      </c>
      <c r="D1046" s="389" t="s">
        <v>400</v>
      </c>
      <c r="E1046" s="389" t="s">
        <v>120</v>
      </c>
      <c r="F1046" s="555">
        <f>'Ведом23-25'!G952</f>
        <v>5634.8</v>
      </c>
      <c r="G1046" s="555">
        <f>'Ведом23-25'!H952</f>
        <v>5634.8</v>
      </c>
      <c r="H1046" s="209">
        <f>'Ведом23-25'!I952</f>
        <v>7651.76</v>
      </c>
      <c r="I1046" s="209">
        <f>'Ведом23-25'!J952</f>
        <v>7883.76</v>
      </c>
      <c r="J1046" s="209">
        <f>'Ведом23-25'!K952</f>
        <v>8199.1200000000008</v>
      </c>
      <c r="K1046" s="242"/>
      <c r="L1046" s="242"/>
      <c r="M1046" s="242"/>
    </row>
    <row r="1047" spans="1:13" s="241" customFormat="1" ht="31.5" x14ac:dyDescent="0.25">
      <c r="A1047" s="386" t="s">
        <v>91</v>
      </c>
      <c r="B1047" s="389" t="s">
        <v>201</v>
      </c>
      <c r="C1047" s="389" t="s">
        <v>132</v>
      </c>
      <c r="D1047" s="389" t="s">
        <v>400</v>
      </c>
      <c r="E1047" s="389" t="s">
        <v>92</v>
      </c>
      <c r="F1047" s="555">
        <f>F1048</f>
        <v>192.6</v>
      </c>
      <c r="G1047" s="555">
        <f>G1048</f>
        <v>192.6</v>
      </c>
      <c r="H1047" s="209">
        <f>H1048</f>
        <v>290</v>
      </c>
      <c r="I1047" s="209">
        <f t="shared" ref="I1047:J1047" si="614">I1048</f>
        <v>290</v>
      </c>
      <c r="J1047" s="209">
        <f t="shared" si="614"/>
        <v>290</v>
      </c>
      <c r="K1047" s="242"/>
      <c r="L1047" s="242"/>
      <c r="M1047" s="242"/>
    </row>
    <row r="1048" spans="1:13" s="241" customFormat="1" ht="31.5" x14ac:dyDescent="0.25">
      <c r="A1048" s="386" t="s">
        <v>93</v>
      </c>
      <c r="B1048" s="389" t="s">
        <v>201</v>
      </c>
      <c r="C1048" s="389" t="s">
        <v>132</v>
      </c>
      <c r="D1048" s="389" t="s">
        <v>400</v>
      </c>
      <c r="E1048" s="389" t="s">
        <v>94</v>
      </c>
      <c r="F1048" s="555">
        <f>'Ведом23-25'!G954</f>
        <v>192.6</v>
      </c>
      <c r="G1048" s="555">
        <f>'Ведом23-25'!H954</f>
        <v>192.6</v>
      </c>
      <c r="H1048" s="209">
        <f>'Ведом23-25'!I954</f>
        <v>290</v>
      </c>
      <c r="I1048" s="209">
        <f>'Ведом23-25'!J954</f>
        <v>290</v>
      </c>
      <c r="J1048" s="209">
        <f>'Ведом23-25'!K954</f>
        <v>290</v>
      </c>
      <c r="K1048" s="242"/>
      <c r="L1048" s="242"/>
      <c r="M1048" s="242"/>
    </row>
    <row r="1049" spans="1:13" s="241" customFormat="1" ht="15.75" x14ac:dyDescent="0.25">
      <c r="A1049" s="386" t="s">
        <v>95</v>
      </c>
      <c r="B1049" s="389" t="s">
        <v>201</v>
      </c>
      <c r="C1049" s="389" t="s">
        <v>132</v>
      </c>
      <c r="D1049" s="389" t="s">
        <v>400</v>
      </c>
      <c r="E1049" s="389" t="s">
        <v>101</v>
      </c>
      <c r="F1049" s="555">
        <f>F1050</f>
        <v>4.9000000000000004</v>
      </c>
      <c r="G1049" s="555">
        <f>G1050</f>
        <v>4.9000000000000004</v>
      </c>
      <c r="H1049" s="209">
        <f>H1050</f>
        <v>15</v>
      </c>
      <c r="I1049" s="209">
        <f t="shared" ref="I1049:J1049" si="615">I1050</f>
        <v>15</v>
      </c>
      <c r="J1049" s="209">
        <f t="shared" si="615"/>
        <v>15</v>
      </c>
      <c r="K1049" s="242"/>
      <c r="L1049" s="242"/>
      <c r="M1049" s="242"/>
    </row>
    <row r="1050" spans="1:13" s="112" customFormat="1" ht="15.75" x14ac:dyDescent="0.25">
      <c r="A1050" s="386" t="s">
        <v>227</v>
      </c>
      <c r="B1050" s="389" t="s">
        <v>201</v>
      </c>
      <c r="C1050" s="389" t="s">
        <v>132</v>
      </c>
      <c r="D1050" s="389" t="s">
        <v>400</v>
      </c>
      <c r="E1050" s="389" t="s">
        <v>97</v>
      </c>
      <c r="F1050" s="555">
        <f>'Ведом23-25'!G956</f>
        <v>4.9000000000000004</v>
      </c>
      <c r="G1050" s="555">
        <f>'Ведом23-25'!H956</f>
        <v>4.9000000000000004</v>
      </c>
      <c r="H1050" s="209">
        <f>'Ведом23-25'!I956</f>
        <v>15</v>
      </c>
      <c r="I1050" s="209">
        <f>'Ведом23-25'!J956</f>
        <v>15</v>
      </c>
      <c r="J1050" s="209">
        <f>'Ведом23-25'!K956</f>
        <v>15</v>
      </c>
      <c r="K1050" s="242"/>
      <c r="L1050" s="242"/>
      <c r="M1050" s="242"/>
    </row>
    <row r="1051" spans="1:13" s="112" customFormat="1" ht="47.25" x14ac:dyDescent="0.25">
      <c r="A1051" s="239" t="s">
        <v>949</v>
      </c>
      <c r="B1051" s="208" t="s">
        <v>201</v>
      </c>
      <c r="C1051" s="208" t="s">
        <v>132</v>
      </c>
      <c r="D1051" s="6" t="s">
        <v>199</v>
      </c>
      <c r="E1051" s="208"/>
      <c r="F1051" s="577">
        <f t="shared" ref="F1051:H1052" si="616">F1052</f>
        <v>2700</v>
      </c>
      <c r="G1051" s="577">
        <f t="shared" si="616"/>
        <v>2700</v>
      </c>
      <c r="H1051" s="206">
        <f t="shared" si="616"/>
        <v>3000</v>
      </c>
      <c r="I1051" s="206">
        <f t="shared" ref="I1051:J1052" si="617">I1052</f>
        <v>3000</v>
      </c>
      <c r="J1051" s="206">
        <f t="shared" si="617"/>
        <v>3000</v>
      </c>
      <c r="K1051" s="242"/>
      <c r="L1051" s="242"/>
      <c r="M1051" s="242"/>
    </row>
    <row r="1052" spans="1:13" s="112" customFormat="1" ht="31.5" x14ac:dyDescent="0.25">
      <c r="A1052" s="34" t="s">
        <v>396</v>
      </c>
      <c r="B1052" s="208" t="s">
        <v>201</v>
      </c>
      <c r="C1052" s="208" t="s">
        <v>132</v>
      </c>
      <c r="D1052" s="6" t="s">
        <v>623</v>
      </c>
      <c r="E1052" s="208"/>
      <c r="F1052" s="577">
        <f t="shared" si="616"/>
        <v>2700</v>
      </c>
      <c r="G1052" s="577">
        <f t="shared" si="616"/>
        <v>2700</v>
      </c>
      <c r="H1052" s="206">
        <f t="shared" si="616"/>
        <v>3000</v>
      </c>
      <c r="I1052" s="206">
        <f t="shared" si="617"/>
        <v>3000</v>
      </c>
      <c r="J1052" s="206">
        <f t="shared" si="617"/>
        <v>3000</v>
      </c>
      <c r="K1052" s="242"/>
      <c r="L1052" s="242"/>
      <c r="M1052" s="242"/>
    </row>
    <row r="1053" spans="1:13" s="241" customFormat="1" ht="15.75" x14ac:dyDescent="0.25">
      <c r="A1053" s="20" t="s">
        <v>397</v>
      </c>
      <c r="B1053" s="389" t="s">
        <v>201</v>
      </c>
      <c r="C1053" s="389" t="s">
        <v>132</v>
      </c>
      <c r="D1053" s="388" t="s">
        <v>624</v>
      </c>
      <c r="E1053" s="389"/>
      <c r="F1053" s="555">
        <f>F1054+F1056</f>
        <v>2700</v>
      </c>
      <c r="G1053" s="555">
        <f>G1054+G1056</f>
        <v>2700</v>
      </c>
      <c r="H1053" s="209">
        <f>H1054+H1056</f>
        <v>3000</v>
      </c>
      <c r="I1053" s="209">
        <f t="shared" ref="I1053:J1053" si="618">I1054+I1056</f>
        <v>3000</v>
      </c>
      <c r="J1053" s="209">
        <f t="shared" si="618"/>
        <v>3000</v>
      </c>
      <c r="K1053" s="242"/>
      <c r="L1053" s="242"/>
      <c r="M1053" s="242"/>
    </row>
    <row r="1054" spans="1:13" s="241" customFormat="1" ht="78.75" x14ac:dyDescent="0.25">
      <c r="A1054" s="386" t="s">
        <v>87</v>
      </c>
      <c r="B1054" s="389" t="s">
        <v>201</v>
      </c>
      <c r="C1054" s="389" t="s">
        <v>132</v>
      </c>
      <c r="D1054" s="388" t="s">
        <v>624</v>
      </c>
      <c r="E1054" s="389" t="s">
        <v>88</v>
      </c>
      <c r="F1054" s="555">
        <f>F1055</f>
        <v>2200</v>
      </c>
      <c r="G1054" s="555">
        <f>G1055</f>
        <v>2200</v>
      </c>
      <c r="H1054" s="209">
        <f>H1055</f>
        <v>2500</v>
      </c>
      <c r="I1054" s="209">
        <f t="shared" ref="I1054:J1054" si="619">I1055</f>
        <v>2500</v>
      </c>
      <c r="J1054" s="209">
        <f t="shared" si="619"/>
        <v>2500</v>
      </c>
      <c r="K1054" s="242"/>
      <c r="L1054" s="242"/>
      <c r="M1054" s="242"/>
    </row>
    <row r="1055" spans="1:13" ht="31.5" x14ac:dyDescent="0.25">
      <c r="A1055" s="386" t="s">
        <v>171</v>
      </c>
      <c r="B1055" s="389" t="s">
        <v>201</v>
      </c>
      <c r="C1055" s="389" t="s">
        <v>132</v>
      </c>
      <c r="D1055" s="388" t="s">
        <v>624</v>
      </c>
      <c r="E1055" s="389" t="s">
        <v>120</v>
      </c>
      <c r="F1055" s="555">
        <f>'Ведом23-25'!G961</f>
        <v>2200</v>
      </c>
      <c r="G1055" s="555">
        <f>'Ведом23-25'!H961</f>
        <v>2200</v>
      </c>
      <c r="H1055" s="209">
        <f>'Ведом23-25'!I961</f>
        <v>2500</v>
      </c>
      <c r="I1055" s="209">
        <f>'Ведом23-25'!J961</f>
        <v>2500</v>
      </c>
      <c r="J1055" s="209">
        <f>'Ведом23-25'!K961</f>
        <v>2500</v>
      </c>
    </row>
    <row r="1056" spans="1:13" ht="31.5" x14ac:dyDescent="0.25">
      <c r="A1056" s="20" t="s">
        <v>91</v>
      </c>
      <c r="B1056" s="389" t="s">
        <v>201</v>
      </c>
      <c r="C1056" s="389" t="s">
        <v>132</v>
      </c>
      <c r="D1056" s="388" t="s">
        <v>624</v>
      </c>
      <c r="E1056" s="389" t="s">
        <v>92</v>
      </c>
      <c r="F1056" s="555">
        <f>F1057</f>
        <v>500</v>
      </c>
      <c r="G1056" s="555">
        <f>G1057</f>
        <v>500</v>
      </c>
      <c r="H1056" s="209">
        <f>H1057</f>
        <v>500</v>
      </c>
      <c r="I1056" s="209">
        <f t="shared" ref="I1056:J1056" si="620">I1057</f>
        <v>500</v>
      </c>
      <c r="J1056" s="209">
        <f t="shared" si="620"/>
        <v>500</v>
      </c>
    </row>
    <row r="1057" spans="1:13" ht="31.5" x14ac:dyDescent="0.25">
      <c r="A1057" s="20" t="s">
        <v>93</v>
      </c>
      <c r="B1057" s="389" t="s">
        <v>201</v>
      </c>
      <c r="C1057" s="389" t="s">
        <v>132</v>
      </c>
      <c r="D1057" s="388" t="s">
        <v>624</v>
      </c>
      <c r="E1057" s="389" t="s">
        <v>94</v>
      </c>
      <c r="F1057" s="555">
        <f>'Ведом23-25'!G963</f>
        <v>500</v>
      </c>
      <c r="G1057" s="555">
        <f>'Ведом23-25'!H963</f>
        <v>500</v>
      </c>
      <c r="H1057" s="209">
        <f>'Ведом23-25'!I963</f>
        <v>500</v>
      </c>
      <c r="I1057" s="209">
        <f>'Ведом23-25'!J963</f>
        <v>500</v>
      </c>
      <c r="J1057" s="209">
        <f>'Ведом23-25'!K963</f>
        <v>500</v>
      </c>
    </row>
    <row r="1058" spans="1:13" ht="15.75" x14ac:dyDescent="0.25">
      <c r="A1058" s="207" t="s">
        <v>234</v>
      </c>
      <c r="B1058" s="208" t="s">
        <v>135</v>
      </c>
      <c r="C1058" s="389"/>
      <c r="D1058" s="389"/>
      <c r="E1058" s="389"/>
      <c r="F1058" s="577">
        <f>F1059</f>
        <v>5146.9000000000005</v>
      </c>
      <c r="G1058" s="577">
        <f>G1059</f>
        <v>5146.9000000000005</v>
      </c>
      <c r="H1058" s="206">
        <f>H1059</f>
        <v>6083.0399999999991</v>
      </c>
      <c r="I1058" s="206">
        <f t="shared" ref="I1058:J1058" si="621">I1059</f>
        <v>6270.39</v>
      </c>
      <c r="J1058" s="206">
        <f t="shared" si="621"/>
        <v>6465.28</v>
      </c>
    </row>
    <row r="1059" spans="1:13" ht="15.75" x14ac:dyDescent="0.25">
      <c r="A1059" s="207" t="s">
        <v>235</v>
      </c>
      <c r="B1059" s="208" t="s">
        <v>135</v>
      </c>
      <c r="C1059" s="208" t="s">
        <v>122</v>
      </c>
      <c r="D1059" s="208"/>
      <c r="E1059" s="208"/>
      <c r="F1059" s="577">
        <f>F1060+F1073</f>
        <v>5146.9000000000005</v>
      </c>
      <c r="G1059" s="577">
        <f>G1060+G1073</f>
        <v>5146.9000000000005</v>
      </c>
      <c r="H1059" s="206">
        <f>H1060+H1073</f>
        <v>6083.0399999999991</v>
      </c>
      <c r="I1059" s="206">
        <f t="shared" ref="I1059:J1059" si="622">I1060+I1073</f>
        <v>6270.39</v>
      </c>
      <c r="J1059" s="206">
        <f t="shared" si="622"/>
        <v>6465.28</v>
      </c>
    </row>
    <row r="1060" spans="1:13" s="241" customFormat="1" ht="31.5" x14ac:dyDescent="0.25">
      <c r="A1060" s="207" t="s">
        <v>659</v>
      </c>
      <c r="B1060" s="208" t="s">
        <v>135</v>
      </c>
      <c r="C1060" s="208" t="s">
        <v>122</v>
      </c>
      <c r="D1060" s="208" t="s">
        <v>150</v>
      </c>
      <c r="E1060" s="208"/>
      <c r="F1060" s="577">
        <f>F1061+F1069</f>
        <v>5068.9000000000005</v>
      </c>
      <c r="G1060" s="577">
        <f>G1061+G1069</f>
        <v>5068.9000000000005</v>
      </c>
      <c r="H1060" s="206">
        <f>H1061+H1069</f>
        <v>6005.0399999999991</v>
      </c>
      <c r="I1060" s="206">
        <f t="shared" ref="I1060:J1060" si="623">I1061+I1069</f>
        <v>6192.39</v>
      </c>
      <c r="J1060" s="206">
        <f t="shared" si="623"/>
        <v>6387.28</v>
      </c>
      <c r="K1060" s="242"/>
      <c r="L1060" s="242"/>
      <c r="M1060" s="242"/>
    </row>
    <row r="1061" spans="1:13" s="241" customFormat="1" ht="31.5" x14ac:dyDescent="0.25">
      <c r="A1061" s="207" t="s">
        <v>640</v>
      </c>
      <c r="B1061" s="208" t="s">
        <v>135</v>
      </c>
      <c r="C1061" s="208" t="s">
        <v>122</v>
      </c>
      <c r="D1061" s="208" t="s">
        <v>576</v>
      </c>
      <c r="E1061" s="208"/>
      <c r="F1061" s="577">
        <f>F1062</f>
        <v>5068.9000000000005</v>
      </c>
      <c r="G1061" s="577">
        <f>G1062</f>
        <v>5068.9000000000005</v>
      </c>
      <c r="H1061" s="206">
        <f>H1062</f>
        <v>5747.0399999999991</v>
      </c>
      <c r="I1061" s="206">
        <f t="shared" ref="I1061:J1061" si="624">I1062</f>
        <v>5934.39</v>
      </c>
      <c r="J1061" s="206">
        <f t="shared" si="624"/>
        <v>6129.28</v>
      </c>
      <c r="K1061" s="242"/>
      <c r="L1061" s="242"/>
      <c r="M1061" s="242"/>
    </row>
    <row r="1062" spans="1:13" s="241" customFormat="1" ht="15.75" x14ac:dyDescent="0.25">
      <c r="A1062" s="386" t="s">
        <v>296</v>
      </c>
      <c r="B1062" s="389" t="s">
        <v>135</v>
      </c>
      <c r="C1062" s="389" t="s">
        <v>122</v>
      </c>
      <c r="D1062" s="389" t="s">
        <v>577</v>
      </c>
      <c r="E1062" s="389"/>
      <c r="F1062" s="555">
        <f>F1063+F1065+F1067</f>
        <v>5068.9000000000005</v>
      </c>
      <c r="G1062" s="555">
        <f>G1063+G1065+G1067</f>
        <v>5068.9000000000005</v>
      </c>
      <c r="H1062" s="209">
        <f>H1063+H1065+H1067</f>
        <v>5747.0399999999991</v>
      </c>
      <c r="I1062" s="209">
        <f t="shared" ref="I1062:J1062" si="625">I1063+I1065+I1067</f>
        <v>5934.39</v>
      </c>
      <c r="J1062" s="209">
        <f t="shared" si="625"/>
        <v>6129.28</v>
      </c>
      <c r="K1062" s="242"/>
      <c r="L1062" s="242"/>
      <c r="M1062" s="242"/>
    </row>
    <row r="1063" spans="1:13" ht="78.75" x14ac:dyDescent="0.25">
      <c r="A1063" s="386" t="s">
        <v>87</v>
      </c>
      <c r="B1063" s="389" t="s">
        <v>135</v>
      </c>
      <c r="C1063" s="389" t="s">
        <v>122</v>
      </c>
      <c r="D1063" s="389" t="s">
        <v>577</v>
      </c>
      <c r="E1063" s="389" t="s">
        <v>88</v>
      </c>
      <c r="F1063" s="555">
        <f>F1064</f>
        <v>4142.3</v>
      </c>
      <c r="G1063" s="555">
        <f>G1064</f>
        <v>4142.3</v>
      </c>
      <c r="H1063" s="209">
        <f>H1064</f>
        <v>4677.9399999999996</v>
      </c>
      <c r="I1063" s="209">
        <f t="shared" ref="I1063:J1063" si="626">I1064</f>
        <v>4865.05</v>
      </c>
      <c r="J1063" s="209">
        <f t="shared" si="626"/>
        <v>5059.6499999999996</v>
      </c>
    </row>
    <row r="1064" spans="1:13" ht="15.75" x14ac:dyDescent="0.25">
      <c r="A1064" s="386" t="s">
        <v>119</v>
      </c>
      <c r="B1064" s="389" t="s">
        <v>135</v>
      </c>
      <c r="C1064" s="389" t="s">
        <v>122</v>
      </c>
      <c r="D1064" s="389" t="s">
        <v>577</v>
      </c>
      <c r="E1064" s="389" t="s">
        <v>120</v>
      </c>
      <c r="F1064" s="575">
        <f>'Ведом23-25'!G564</f>
        <v>4142.3</v>
      </c>
      <c r="G1064" s="575">
        <f>'Ведом23-25'!H564</f>
        <v>4142.3</v>
      </c>
      <c r="H1064" s="18">
        <f>'Ведом23-25'!I564</f>
        <v>4677.9399999999996</v>
      </c>
      <c r="I1064" s="18">
        <f>'Ведом23-25'!J564</f>
        <v>4865.05</v>
      </c>
      <c r="J1064" s="18">
        <f>'Ведом23-25'!K564</f>
        <v>5059.6499999999996</v>
      </c>
    </row>
    <row r="1065" spans="1:13" ht="31.5" x14ac:dyDescent="0.25">
      <c r="A1065" s="386" t="s">
        <v>91</v>
      </c>
      <c r="B1065" s="389" t="s">
        <v>135</v>
      </c>
      <c r="C1065" s="389" t="s">
        <v>122</v>
      </c>
      <c r="D1065" s="389" t="s">
        <v>577</v>
      </c>
      <c r="E1065" s="389" t="s">
        <v>92</v>
      </c>
      <c r="F1065" s="555">
        <f>F1066</f>
        <v>748.1</v>
      </c>
      <c r="G1065" s="555">
        <f>G1066</f>
        <v>748.1</v>
      </c>
      <c r="H1065" s="209">
        <f>H1066</f>
        <v>1051.5999999999999</v>
      </c>
      <c r="I1065" s="209">
        <f t="shared" ref="I1065:J1065" si="627">I1066</f>
        <v>1051.8399999999999</v>
      </c>
      <c r="J1065" s="209">
        <f t="shared" si="627"/>
        <v>1052.1300000000001</v>
      </c>
    </row>
    <row r="1066" spans="1:13" ht="31.5" x14ac:dyDescent="0.25">
      <c r="A1066" s="386" t="s">
        <v>93</v>
      </c>
      <c r="B1066" s="389" t="s">
        <v>135</v>
      </c>
      <c r="C1066" s="389" t="s">
        <v>122</v>
      </c>
      <c r="D1066" s="389" t="s">
        <v>577</v>
      </c>
      <c r="E1066" s="389" t="s">
        <v>94</v>
      </c>
      <c r="F1066" s="575">
        <f>'Ведом23-25'!G566</f>
        <v>748.1</v>
      </c>
      <c r="G1066" s="575">
        <f>'Ведом23-25'!H566</f>
        <v>748.1</v>
      </c>
      <c r="H1066" s="18">
        <f>'Ведом23-25'!I566</f>
        <v>1051.5999999999999</v>
      </c>
      <c r="I1066" s="18">
        <f>'Ведом23-25'!J566</f>
        <v>1051.8399999999999</v>
      </c>
      <c r="J1066" s="18">
        <f>'Ведом23-25'!K566</f>
        <v>1052.1300000000001</v>
      </c>
    </row>
    <row r="1067" spans="1:13" ht="15.75" x14ac:dyDescent="0.25">
      <c r="A1067" s="386" t="s">
        <v>95</v>
      </c>
      <c r="B1067" s="389" t="s">
        <v>135</v>
      </c>
      <c r="C1067" s="389" t="s">
        <v>122</v>
      </c>
      <c r="D1067" s="389" t="s">
        <v>577</v>
      </c>
      <c r="E1067" s="389" t="s">
        <v>101</v>
      </c>
      <c r="F1067" s="555">
        <f>F1068</f>
        <v>178.5</v>
      </c>
      <c r="G1067" s="555">
        <f>G1068</f>
        <v>178.5</v>
      </c>
      <c r="H1067" s="209">
        <f>H1068</f>
        <v>17.5</v>
      </c>
      <c r="I1067" s="209">
        <f t="shared" ref="I1067:J1067" si="628">I1068</f>
        <v>17.5</v>
      </c>
      <c r="J1067" s="209">
        <f t="shared" si="628"/>
        <v>17.5</v>
      </c>
    </row>
    <row r="1068" spans="1:13" s="241" customFormat="1" ht="15.75" x14ac:dyDescent="0.25">
      <c r="A1068" s="386" t="s">
        <v>227</v>
      </c>
      <c r="B1068" s="389" t="s">
        <v>135</v>
      </c>
      <c r="C1068" s="389" t="s">
        <v>122</v>
      </c>
      <c r="D1068" s="389" t="s">
        <v>577</v>
      </c>
      <c r="E1068" s="389" t="s">
        <v>97</v>
      </c>
      <c r="F1068" s="555">
        <f>'Ведом23-25'!G568</f>
        <v>178.5</v>
      </c>
      <c r="G1068" s="555">
        <f>'Ведом23-25'!H568</f>
        <v>178.5</v>
      </c>
      <c r="H1068" s="209">
        <f>'Ведом23-25'!I568</f>
        <v>17.5</v>
      </c>
      <c r="I1068" s="209">
        <f>'Ведом23-25'!J568</f>
        <v>17.5</v>
      </c>
      <c r="J1068" s="209">
        <f>'Ведом23-25'!K568</f>
        <v>17.5</v>
      </c>
      <c r="K1068" s="242"/>
      <c r="L1068" s="242"/>
      <c r="M1068" s="242"/>
    </row>
    <row r="1069" spans="1:13" s="241" customFormat="1" ht="31.5" x14ac:dyDescent="0.25">
      <c r="A1069" s="207" t="s">
        <v>394</v>
      </c>
      <c r="B1069" s="208" t="s">
        <v>135</v>
      </c>
      <c r="C1069" s="208" t="s">
        <v>122</v>
      </c>
      <c r="D1069" s="208" t="s">
        <v>581</v>
      </c>
      <c r="E1069" s="208"/>
      <c r="F1069" s="577">
        <f t="shared" ref="F1069:J1071" si="629">F1070</f>
        <v>0</v>
      </c>
      <c r="G1069" s="577">
        <f t="shared" si="629"/>
        <v>0</v>
      </c>
      <c r="H1069" s="206">
        <f t="shared" si="629"/>
        <v>258</v>
      </c>
      <c r="I1069" s="206">
        <f t="shared" si="629"/>
        <v>258</v>
      </c>
      <c r="J1069" s="206">
        <f t="shared" si="629"/>
        <v>258</v>
      </c>
      <c r="K1069" s="242"/>
      <c r="L1069" s="242"/>
      <c r="M1069" s="242"/>
    </row>
    <row r="1070" spans="1:13" s="241" customFormat="1" ht="47.25" x14ac:dyDescent="0.25">
      <c r="A1070" s="386" t="s">
        <v>318</v>
      </c>
      <c r="B1070" s="389" t="s">
        <v>135</v>
      </c>
      <c r="C1070" s="389" t="s">
        <v>122</v>
      </c>
      <c r="D1070" s="389" t="s">
        <v>582</v>
      </c>
      <c r="E1070" s="389"/>
      <c r="F1070" s="555">
        <f t="shared" si="629"/>
        <v>0</v>
      </c>
      <c r="G1070" s="555">
        <f t="shared" si="629"/>
        <v>0</v>
      </c>
      <c r="H1070" s="209">
        <f t="shared" si="629"/>
        <v>258</v>
      </c>
      <c r="I1070" s="209">
        <f t="shared" si="629"/>
        <v>258</v>
      </c>
      <c r="J1070" s="209">
        <f t="shared" si="629"/>
        <v>258</v>
      </c>
      <c r="K1070" s="242"/>
      <c r="L1070" s="242"/>
      <c r="M1070" s="242"/>
    </row>
    <row r="1071" spans="1:13" s="112" customFormat="1" ht="78.75" x14ac:dyDescent="0.25">
      <c r="A1071" s="386" t="s">
        <v>87</v>
      </c>
      <c r="B1071" s="389" t="s">
        <v>135</v>
      </c>
      <c r="C1071" s="389" t="s">
        <v>122</v>
      </c>
      <c r="D1071" s="389" t="s">
        <v>582</v>
      </c>
      <c r="E1071" s="389" t="s">
        <v>88</v>
      </c>
      <c r="F1071" s="555">
        <f t="shared" si="629"/>
        <v>0</v>
      </c>
      <c r="G1071" s="555">
        <f t="shared" si="629"/>
        <v>0</v>
      </c>
      <c r="H1071" s="209">
        <f t="shared" si="629"/>
        <v>258</v>
      </c>
      <c r="I1071" s="209">
        <f t="shared" si="629"/>
        <v>258</v>
      </c>
      <c r="J1071" s="209">
        <f t="shared" si="629"/>
        <v>258</v>
      </c>
      <c r="K1071" s="242"/>
      <c r="L1071" s="242"/>
      <c r="M1071" s="242"/>
    </row>
    <row r="1072" spans="1:13" s="112" customFormat="1" ht="15.75" x14ac:dyDescent="0.25">
      <c r="A1072" s="386" t="s">
        <v>119</v>
      </c>
      <c r="B1072" s="389" t="s">
        <v>135</v>
      </c>
      <c r="C1072" s="389" t="s">
        <v>122</v>
      </c>
      <c r="D1072" s="389" t="s">
        <v>582</v>
      </c>
      <c r="E1072" s="389" t="s">
        <v>120</v>
      </c>
      <c r="F1072" s="555">
        <f>'Ведом23-25'!G572</f>
        <v>0</v>
      </c>
      <c r="G1072" s="555">
        <f>'Ведом23-25'!H572</f>
        <v>0</v>
      </c>
      <c r="H1072" s="209">
        <f>'Ведом23-25'!I572</f>
        <v>258</v>
      </c>
      <c r="I1072" s="209">
        <f>'Ведом23-25'!J572</f>
        <v>258</v>
      </c>
      <c r="J1072" s="209">
        <f>'Ведом23-25'!K572</f>
        <v>258</v>
      </c>
      <c r="K1072" s="242"/>
      <c r="L1072" s="242"/>
      <c r="M1072" s="242"/>
    </row>
    <row r="1073" spans="1:13" s="112" customFormat="1" ht="47.25" x14ac:dyDescent="0.25">
      <c r="A1073" s="239" t="s">
        <v>913</v>
      </c>
      <c r="B1073" s="208" t="s">
        <v>135</v>
      </c>
      <c r="C1073" s="208" t="s">
        <v>122</v>
      </c>
      <c r="D1073" s="208" t="s">
        <v>269</v>
      </c>
      <c r="E1073" s="213"/>
      <c r="F1073" s="577">
        <f>F1075</f>
        <v>78</v>
      </c>
      <c r="G1073" s="577">
        <f>G1075</f>
        <v>78</v>
      </c>
      <c r="H1073" s="206">
        <f>H1075</f>
        <v>78</v>
      </c>
      <c r="I1073" s="206">
        <f t="shared" ref="I1073:J1073" si="630">I1075</f>
        <v>78</v>
      </c>
      <c r="J1073" s="206">
        <f t="shared" si="630"/>
        <v>78</v>
      </c>
      <c r="K1073" s="242"/>
      <c r="L1073" s="242"/>
      <c r="M1073" s="242"/>
    </row>
    <row r="1074" spans="1:13" s="112" customFormat="1" ht="47.25" x14ac:dyDescent="0.25">
      <c r="A1074" s="239" t="s">
        <v>355</v>
      </c>
      <c r="B1074" s="208" t="s">
        <v>135</v>
      </c>
      <c r="C1074" s="208" t="s">
        <v>122</v>
      </c>
      <c r="D1074" s="208" t="s">
        <v>353</v>
      </c>
      <c r="E1074" s="213"/>
      <c r="F1074" s="577">
        <f t="shared" ref="F1074:J1076" si="631">F1075</f>
        <v>78</v>
      </c>
      <c r="G1074" s="577">
        <f t="shared" si="631"/>
        <v>78</v>
      </c>
      <c r="H1074" s="206">
        <f t="shared" si="631"/>
        <v>78</v>
      </c>
      <c r="I1074" s="206">
        <f t="shared" si="631"/>
        <v>78</v>
      </c>
      <c r="J1074" s="206">
        <f t="shared" si="631"/>
        <v>78</v>
      </c>
      <c r="K1074" s="242"/>
      <c r="L1074" s="242"/>
      <c r="M1074" s="242"/>
    </row>
    <row r="1075" spans="1:13" s="112" customFormat="1" ht="47.25" x14ac:dyDescent="0.25">
      <c r="A1075" s="28" t="s">
        <v>447</v>
      </c>
      <c r="B1075" s="389" t="s">
        <v>135</v>
      </c>
      <c r="C1075" s="389" t="s">
        <v>122</v>
      </c>
      <c r="D1075" s="389" t="s">
        <v>354</v>
      </c>
      <c r="E1075" s="210"/>
      <c r="F1075" s="555">
        <f t="shared" si="631"/>
        <v>78</v>
      </c>
      <c r="G1075" s="555">
        <f t="shared" si="631"/>
        <v>78</v>
      </c>
      <c r="H1075" s="209">
        <f t="shared" si="631"/>
        <v>78</v>
      </c>
      <c r="I1075" s="209">
        <f t="shared" si="631"/>
        <v>78</v>
      </c>
      <c r="J1075" s="209">
        <f t="shared" si="631"/>
        <v>78</v>
      </c>
      <c r="K1075" s="242"/>
      <c r="L1075" s="242"/>
      <c r="M1075" s="242"/>
    </row>
    <row r="1076" spans="1:13" ht="31.5" x14ac:dyDescent="0.25">
      <c r="A1076" s="386" t="s">
        <v>91</v>
      </c>
      <c r="B1076" s="389" t="s">
        <v>135</v>
      </c>
      <c r="C1076" s="389" t="s">
        <v>122</v>
      </c>
      <c r="D1076" s="389" t="s">
        <v>354</v>
      </c>
      <c r="E1076" s="210" t="s">
        <v>92</v>
      </c>
      <c r="F1076" s="555">
        <f t="shared" si="631"/>
        <v>78</v>
      </c>
      <c r="G1076" s="555">
        <f t="shared" si="631"/>
        <v>78</v>
      </c>
      <c r="H1076" s="209">
        <f t="shared" si="631"/>
        <v>78</v>
      </c>
      <c r="I1076" s="209">
        <f t="shared" si="631"/>
        <v>78</v>
      </c>
      <c r="J1076" s="209">
        <f t="shared" si="631"/>
        <v>78</v>
      </c>
    </row>
    <row r="1077" spans="1:13" ht="31.5" x14ac:dyDescent="0.25">
      <c r="A1077" s="386" t="s">
        <v>93</v>
      </c>
      <c r="B1077" s="389" t="s">
        <v>135</v>
      </c>
      <c r="C1077" s="389" t="s">
        <v>122</v>
      </c>
      <c r="D1077" s="389" t="s">
        <v>354</v>
      </c>
      <c r="E1077" s="210" t="s">
        <v>94</v>
      </c>
      <c r="F1077" s="555">
        <f>'Ведом23-25'!G577</f>
        <v>78</v>
      </c>
      <c r="G1077" s="555">
        <f>'Ведом23-25'!H577</f>
        <v>78</v>
      </c>
      <c r="H1077" s="209">
        <f>'Ведом23-25'!I577</f>
        <v>78</v>
      </c>
      <c r="I1077" s="209">
        <f>'Ведом23-25'!J577</f>
        <v>78</v>
      </c>
      <c r="J1077" s="209">
        <f>'Ведом23-25'!K577</f>
        <v>78</v>
      </c>
    </row>
    <row r="1078" spans="1:13" ht="15.75" x14ac:dyDescent="0.25">
      <c r="A1078" s="56" t="s">
        <v>236</v>
      </c>
      <c r="B1078" s="6"/>
      <c r="C1078" s="6"/>
      <c r="D1078" s="6"/>
      <c r="E1078" s="6"/>
      <c r="F1078" s="170">
        <f>F10+F9+F230+F237+F263+F328+F527+F534+F789+F924+F984+F1058</f>
        <v>946292.00999999989</v>
      </c>
      <c r="G1078" s="170">
        <f>G10+G9+G230+G237+G263+G328+G527+G534+G789+G924+G984+G1058</f>
        <v>960857.69000000006</v>
      </c>
      <c r="H1078" s="170">
        <f>H10+H9+H230+H237+H263+H328+H527+H534+H789+H924+H984+H1058</f>
        <v>949789.57782000001</v>
      </c>
      <c r="I1078" s="170">
        <f>I10+I9+I230+I237+I263+I328+I527+I534+I789+I924+I984+I1058</f>
        <v>918118.51965000003</v>
      </c>
      <c r="J1078" s="170">
        <f>J10+J9+J230+J237+J263+J328+J527+J534+J789+J924+J984+J1058</f>
        <v>935937.01655000006</v>
      </c>
    </row>
    <row r="1079" spans="1:13" x14ac:dyDescent="0.25">
      <c r="F1079" s="65">
        <f>'Ведом23-25'!G1255</f>
        <v>970160.56732999999</v>
      </c>
      <c r="G1079" s="65">
        <f>'Ведом23-25'!H1255</f>
        <v>983022.99391000008</v>
      </c>
      <c r="H1079" s="65">
        <f>'Ведом23-25'!I1255</f>
        <v>949789.57782000001</v>
      </c>
      <c r="I1079" s="65">
        <f>'Ведом23-25'!J1255</f>
        <v>918118.51965000003</v>
      </c>
      <c r="J1079" s="65">
        <f>'Ведом23-25'!K1255</f>
        <v>935937.01654999994</v>
      </c>
    </row>
  </sheetData>
  <mergeCells count="10">
    <mergeCell ref="E3:H3"/>
    <mergeCell ref="E1:H1"/>
    <mergeCell ref="E2:H2"/>
    <mergeCell ref="A7:A8"/>
    <mergeCell ref="B7:B8"/>
    <mergeCell ref="C7:C8"/>
    <mergeCell ref="D7:D8"/>
    <mergeCell ref="E7:E8"/>
    <mergeCell ref="H7:J7"/>
    <mergeCell ref="A5:J5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39"/>
  <sheetViews>
    <sheetView view="pageBreakPreview" topLeftCell="A1141" zoomScale="91" zoomScaleNormal="100" zoomScaleSheetLayoutView="91" workbookViewId="0">
      <selection activeCell="A1269" sqref="A1269"/>
    </sheetView>
  </sheetViews>
  <sheetFormatPr defaultColWidth="9.140625" defaultRowHeight="15" x14ac:dyDescent="0.25"/>
  <cols>
    <col min="1" max="1" width="58.7109375" style="335" customWidth="1"/>
    <col min="2" max="2" width="7" style="242" customWidth="1"/>
    <col min="3" max="3" width="4.28515625" style="242" customWidth="1"/>
    <col min="4" max="4" width="4.85546875" style="242" customWidth="1"/>
    <col min="5" max="5" width="15.42578125" style="335" customWidth="1"/>
    <col min="6" max="6" width="5.7109375" style="242" customWidth="1"/>
    <col min="7" max="7" width="16.42578125" style="91" customWidth="1"/>
    <col min="8" max="8" width="16.42578125" style="603" customWidth="1"/>
    <col min="9" max="9" width="16.42578125" style="91" customWidth="1"/>
    <col min="10" max="10" width="15.42578125" style="91" customWidth="1"/>
    <col min="11" max="11" width="17.28515625" style="91" customWidth="1"/>
    <col min="12" max="12" width="13.5703125" style="279" customWidth="1"/>
    <col min="13" max="13" width="21.85546875" style="216" customWidth="1"/>
    <col min="14" max="14" width="24.140625" style="211" customWidth="1"/>
    <col min="15" max="15" width="12.42578125" style="211" customWidth="1"/>
    <col min="16" max="16" width="10.5703125" style="211" customWidth="1"/>
    <col min="17" max="17" width="12.7109375" style="211" customWidth="1"/>
    <col min="18" max="18" width="16.42578125" style="211" customWidth="1"/>
    <col min="19" max="19" width="9.140625" style="1"/>
    <col min="20" max="20" width="10" style="1" customWidth="1"/>
    <col min="21" max="21" width="9.140625" style="1" customWidth="1"/>
    <col min="22" max="22" width="10.28515625" style="1" customWidth="1"/>
    <col min="23" max="23" width="9.140625" style="1" customWidth="1"/>
    <col min="24" max="30" width="9.140625" style="1"/>
    <col min="31" max="31" width="11.42578125" style="1" customWidth="1"/>
    <col min="32" max="33" width="9.140625" style="1"/>
    <col min="34" max="35" width="9.140625" style="113"/>
    <col min="36" max="36" width="9.140625" style="1"/>
    <col min="37" max="38" width="9.140625" style="113"/>
    <col min="39" max="39" width="9.140625" style="1"/>
    <col min="40" max="40" width="9.140625" style="113"/>
    <col min="41" max="41" width="9.140625" style="1"/>
    <col min="42" max="42" width="11.42578125" style="1" customWidth="1"/>
    <col min="43" max="16384" width="9.140625" style="1"/>
  </cols>
  <sheetData>
    <row r="1" spans="1:18" ht="15.75" x14ac:dyDescent="0.25">
      <c r="A1" s="38"/>
      <c r="B1" s="38"/>
      <c r="C1" s="38"/>
      <c r="D1" s="38"/>
      <c r="E1" s="631"/>
      <c r="F1" s="631"/>
      <c r="G1" s="631"/>
      <c r="H1" s="631"/>
      <c r="I1" s="631"/>
      <c r="J1" s="382"/>
      <c r="K1" s="611" t="s">
        <v>725</v>
      </c>
    </row>
    <row r="2" spans="1:18" s="567" customFormat="1" ht="15.75" x14ac:dyDescent="0.25">
      <c r="A2" s="38"/>
      <c r="B2" s="38"/>
      <c r="C2" s="38"/>
      <c r="D2" s="38"/>
      <c r="E2" s="579"/>
      <c r="F2" s="579"/>
      <c r="G2" s="579"/>
      <c r="H2" s="596"/>
      <c r="I2" s="579"/>
      <c r="J2" s="579"/>
      <c r="K2" s="610" t="s">
        <v>1126</v>
      </c>
      <c r="L2" s="279"/>
      <c r="M2" s="560"/>
      <c r="N2" s="568"/>
      <c r="O2" s="568"/>
      <c r="P2" s="568"/>
      <c r="Q2" s="568"/>
      <c r="R2" s="568"/>
    </row>
    <row r="3" spans="1:18" s="567" customFormat="1" ht="15.75" x14ac:dyDescent="0.25">
      <c r="A3" s="38"/>
      <c r="B3" s="38"/>
      <c r="C3" s="38"/>
      <c r="D3" s="38"/>
      <c r="E3" s="579"/>
      <c r="F3" s="579"/>
      <c r="G3" s="579"/>
      <c r="H3" s="596"/>
      <c r="I3" s="579"/>
      <c r="J3" s="579"/>
      <c r="K3" s="610" t="s">
        <v>1127</v>
      </c>
      <c r="L3" s="279"/>
      <c r="M3" s="560"/>
      <c r="N3" s="568"/>
      <c r="O3" s="568"/>
      <c r="P3" s="568"/>
      <c r="Q3" s="568"/>
      <c r="R3" s="568"/>
    </row>
    <row r="4" spans="1:18" s="567" customFormat="1" ht="15.75" x14ac:dyDescent="0.25">
      <c r="A4" s="38"/>
      <c r="B4" s="38"/>
      <c r="C4" s="38"/>
      <c r="D4" s="38"/>
      <c r="E4" s="579"/>
      <c r="F4" s="579"/>
      <c r="G4" s="579"/>
      <c r="H4" s="596"/>
      <c r="I4" s="579"/>
      <c r="J4" s="579"/>
      <c r="K4" s="610" t="s">
        <v>1128</v>
      </c>
      <c r="L4" s="279"/>
      <c r="M4" s="560"/>
      <c r="N4" s="568"/>
      <c r="O4" s="568"/>
      <c r="P4" s="568"/>
      <c r="Q4" s="568"/>
      <c r="R4" s="568"/>
    </row>
    <row r="5" spans="1:18" s="567" customFormat="1" ht="15.75" x14ac:dyDescent="0.25">
      <c r="A5" s="38"/>
      <c r="B5" s="38"/>
      <c r="C5" s="38"/>
      <c r="D5" s="38"/>
      <c r="E5" s="579"/>
      <c r="F5" s="579"/>
      <c r="G5" s="579"/>
      <c r="H5" s="596"/>
      <c r="I5" s="579"/>
      <c r="J5" s="579"/>
      <c r="K5" s="610" t="s">
        <v>1192</v>
      </c>
      <c r="L5" s="279"/>
      <c r="M5" s="560"/>
      <c r="N5" s="568"/>
      <c r="O5" s="568"/>
      <c r="P5" s="568"/>
      <c r="Q5" s="568"/>
      <c r="R5" s="568"/>
    </row>
    <row r="6" spans="1:18" ht="15.75" x14ac:dyDescent="0.25">
      <c r="A6" s="618" t="s">
        <v>1174</v>
      </c>
      <c r="B6" s="618"/>
      <c r="C6" s="618"/>
      <c r="D6" s="618"/>
      <c r="E6" s="618"/>
      <c r="F6" s="618"/>
      <c r="G6" s="618"/>
      <c r="H6" s="618"/>
      <c r="I6" s="618"/>
      <c r="J6" s="618"/>
      <c r="K6" s="382"/>
    </row>
    <row r="7" spans="1:18" ht="45" customHeight="1" x14ac:dyDescent="0.25">
      <c r="A7" s="654" t="s">
        <v>1177</v>
      </c>
      <c r="B7" s="654"/>
      <c r="C7" s="654"/>
      <c r="D7" s="654"/>
      <c r="E7" s="654"/>
      <c r="F7" s="654"/>
      <c r="G7" s="654"/>
      <c r="H7" s="654"/>
      <c r="I7" s="654"/>
      <c r="J7" s="654"/>
      <c r="K7" s="382"/>
    </row>
    <row r="8" spans="1:18" s="113" customFormat="1" ht="15.75" x14ac:dyDescent="0.25">
      <c r="A8" s="269"/>
      <c r="B8" s="269"/>
      <c r="C8" s="269"/>
      <c r="D8" s="269"/>
      <c r="E8" s="269"/>
      <c r="F8" s="269"/>
      <c r="G8" s="464"/>
      <c r="H8" s="596"/>
      <c r="I8" s="424"/>
      <c r="J8" s="382"/>
      <c r="K8" s="382"/>
      <c r="L8" s="279"/>
      <c r="M8" s="216"/>
      <c r="N8" s="211"/>
      <c r="O8" s="211"/>
      <c r="P8" s="211"/>
      <c r="Q8" s="211"/>
      <c r="R8" s="211"/>
    </row>
    <row r="9" spans="1:18" ht="15.75" x14ac:dyDescent="0.25">
      <c r="A9" s="12"/>
      <c r="B9" s="12"/>
      <c r="C9" s="12"/>
      <c r="D9" s="12"/>
      <c r="E9" s="12"/>
      <c r="F9" s="12"/>
      <c r="G9" s="359"/>
      <c r="H9" s="597"/>
      <c r="I9" s="359"/>
      <c r="J9" s="359"/>
      <c r="K9" s="359" t="s">
        <v>1</v>
      </c>
    </row>
    <row r="10" spans="1:18" s="384" customFormat="1" ht="15.75" customHeight="1" x14ac:dyDescent="0.25">
      <c r="A10" s="649" t="s">
        <v>77</v>
      </c>
      <c r="B10" s="649" t="s">
        <v>78</v>
      </c>
      <c r="C10" s="650" t="s">
        <v>79</v>
      </c>
      <c r="D10" s="650" t="s">
        <v>80</v>
      </c>
      <c r="E10" s="650" t="s">
        <v>81</v>
      </c>
      <c r="F10" s="650" t="s">
        <v>82</v>
      </c>
      <c r="G10" s="625" t="s">
        <v>468</v>
      </c>
      <c r="H10" s="637" t="s">
        <v>1066</v>
      </c>
      <c r="I10" s="623" t="s">
        <v>1134</v>
      </c>
      <c r="J10" s="652" t="s">
        <v>1135</v>
      </c>
      <c r="K10" s="653"/>
      <c r="L10" s="279"/>
      <c r="M10" s="216"/>
      <c r="N10" s="211"/>
      <c r="O10" s="211"/>
      <c r="P10" s="211"/>
      <c r="Q10" s="211"/>
      <c r="R10" s="211"/>
    </row>
    <row r="11" spans="1:18" ht="47.25" customHeight="1" x14ac:dyDescent="0.25">
      <c r="A11" s="649"/>
      <c r="B11" s="649"/>
      <c r="C11" s="650"/>
      <c r="D11" s="650"/>
      <c r="E11" s="650"/>
      <c r="F11" s="650"/>
      <c r="G11" s="651"/>
      <c r="H11" s="638"/>
      <c r="I11" s="623"/>
      <c r="J11" s="171" t="s">
        <v>961</v>
      </c>
      <c r="K11" s="171" t="s">
        <v>962</v>
      </c>
    </row>
    <row r="12" spans="1:18" s="462" customFormat="1" ht="15.75" x14ac:dyDescent="0.25">
      <c r="A12" s="155" t="s">
        <v>936</v>
      </c>
      <c r="B12" s="457"/>
      <c r="C12" s="324"/>
      <c r="D12" s="324"/>
      <c r="E12" s="324"/>
      <c r="F12" s="324"/>
      <c r="G12" s="9"/>
      <c r="H12" s="452"/>
      <c r="I12" s="9"/>
      <c r="J12" s="35">
        <f>('пр.1дох.23-25'!C8+'пр.1дох.23-25'!C88)*0.025</f>
        <v>14816.570000000002</v>
      </c>
      <c r="K12" s="35">
        <f>('пр.1дох.23-25'!D8+'пр.1дох.23-25'!D88)*0.05</f>
        <v>29633.132500000003</v>
      </c>
      <c r="L12" s="459"/>
      <c r="M12" s="460"/>
      <c r="N12" s="461"/>
    </row>
    <row r="13" spans="1:18" ht="31.5" x14ac:dyDescent="0.25">
      <c r="A13" s="570" t="s">
        <v>1093</v>
      </c>
      <c r="B13" s="205">
        <v>901</v>
      </c>
      <c r="C13" s="244"/>
      <c r="D13" s="244"/>
      <c r="E13" s="244"/>
      <c r="F13" s="244"/>
      <c r="G13" s="206">
        <f t="shared" ref="G13:H13" si="0">G14</f>
        <v>14504</v>
      </c>
      <c r="H13" s="492">
        <f t="shared" si="0"/>
        <v>14795</v>
      </c>
      <c r="I13" s="206">
        <f>I14</f>
        <v>16646.8</v>
      </c>
      <c r="J13" s="206">
        <f t="shared" ref="J13:K13" si="1">J14</f>
        <v>16422.199999999997</v>
      </c>
      <c r="K13" s="206">
        <f t="shared" si="1"/>
        <v>15431.9</v>
      </c>
      <c r="O13" s="113"/>
      <c r="P13" s="1"/>
      <c r="Q13" s="1"/>
      <c r="R13" s="1"/>
    </row>
    <row r="14" spans="1:18" ht="15.75" x14ac:dyDescent="0.25">
      <c r="A14" s="572" t="s">
        <v>83</v>
      </c>
      <c r="B14" s="205">
        <v>901</v>
      </c>
      <c r="C14" s="208" t="s">
        <v>84</v>
      </c>
      <c r="D14" s="244"/>
      <c r="E14" s="244"/>
      <c r="F14" s="244"/>
      <c r="G14" s="206">
        <f t="shared" ref="G14:H14" si="2">G15+G28+G34</f>
        <v>14504</v>
      </c>
      <c r="H14" s="492">
        <f t="shared" si="2"/>
        <v>14795</v>
      </c>
      <c r="I14" s="206">
        <f>I15+I28+I34</f>
        <v>16646.8</v>
      </c>
      <c r="J14" s="206">
        <f t="shared" ref="J14:K14" si="3">J15+J28+J34</f>
        <v>16422.199999999997</v>
      </c>
      <c r="K14" s="206">
        <f t="shared" si="3"/>
        <v>15431.9</v>
      </c>
      <c r="L14" s="280"/>
      <c r="O14" s="113"/>
      <c r="P14" s="1"/>
      <c r="Q14" s="1"/>
      <c r="R14" s="1"/>
    </row>
    <row r="15" spans="1:18" ht="47.25" x14ac:dyDescent="0.25">
      <c r="A15" s="572" t="s">
        <v>85</v>
      </c>
      <c r="B15" s="205">
        <v>901</v>
      </c>
      <c r="C15" s="208" t="s">
        <v>84</v>
      </c>
      <c r="D15" s="208" t="s">
        <v>86</v>
      </c>
      <c r="E15" s="208"/>
      <c r="F15" s="208"/>
      <c r="G15" s="206">
        <f t="shared" ref="G15:H16" si="4">G16</f>
        <v>14454</v>
      </c>
      <c r="H15" s="492">
        <f t="shared" si="4"/>
        <v>14295</v>
      </c>
      <c r="I15" s="206">
        <f>I16</f>
        <v>16146.8</v>
      </c>
      <c r="J15" s="206">
        <f t="shared" ref="J15:K16" si="5">J16</f>
        <v>16372.199999999999</v>
      </c>
      <c r="K15" s="206">
        <f t="shared" si="5"/>
        <v>15381.9</v>
      </c>
      <c r="L15" s="280"/>
      <c r="O15" s="113"/>
      <c r="P15" s="1"/>
      <c r="Q15" s="1"/>
      <c r="R15" s="1"/>
    </row>
    <row r="16" spans="1:18" ht="31.5" x14ac:dyDescent="0.25">
      <c r="A16" s="572" t="s">
        <v>376</v>
      </c>
      <c r="B16" s="205">
        <v>901</v>
      </c>
      <c r="C16" s="208" t="s">
        <v>84</v>
      </c>
      <c r="D16" s="208" t="s">
        <v>86</v>
      </c>
      <c r="E16" s="208" t="s">
        <v>335</v>
      </c>
      <c r="F16" s="208"/>
      <c r="G16" s="206">
        <f t="shared" si="4"/>
        <v>14454</v>
      </c>
      <c r="H16" s="492">
        <f t="shared" si="4"/>
        <v>14295</v>
      </c>
      <c r="I16" s="206">
        <f>I17</f>
        <v>16146.8</v>
      </c>
      <c r="J16" s="206">
        <f t="shared" si="5"/>
        <v>16372.199999999999</v>
      </c>
      <c r="K16" s="206">
        <f t="shared" si="5"/>
        <v>15381.9</v>
      </c>
      <c r="O16" s="113"/>
      <c r="P16" s="1"/>
      <c r="Q16" s="1"/>
      <c r="R16" s="1"/>
    </row>
    <row r="17" spans="1:18" ht="15.75" x14ac:dyDescent="0.25">
      <c r="A17" s="572" t="s">
        <v>377</v>
      </c>
      <c r="B17" s="205">
        <v>901</v>
      </c>
      <c r="C17" s="208" t="s">
        <v>84</v>
      </c>
      <c r="D17" s="208" t="s">
        <v>86</v>
      </c>
      <c r="E17" s="208" t="s">
        <v>336</v>
      </c>
      <c r="F17" s="208"/>
      <c r="G17" s="206">
        <f t="shared" ref="G17:H17" si="6">G18+G25</f>
        <v>14454</v>
      </c>
      <c r="H17" s="492">
        <f t="shared" si="6"/>
        <v>14295</v>
      </c>
      <c r="I17" s="206">
        <f>I18+I25</f>
        <v>16146.8</v>
      </c>
      <c r="J17" s="206">
        <f t="shared" ref="J17:K17" si="7">J18+J25</f>
        <v>16372.199999999999</v>
      </c>
      <c r="K17" s="206">
        <f t="shared" si="7"/>
        <v>15381.9</v>
      </c>
      <c r="O17" s="113"/>
      <c r="P17" s="1"/>
      <c r="Q17" s="1"/>
      <c r="R17" s="1"/>
    </row>
    <row r="18" spans="1:18" ht="31.5" x14ac:dyDescent="0.25">
      <c r="A18" s="574" t="s">
        <v>360</v>
      </c>
      <c r="B18" s="325">
        <v>901</v>
      </c>
      <c r="C18" s="244" t="s">
        <v>84</v>
      </c>
      <c r="D18" s="244" t="s">
        <v>86</v>
      </c>
      <c r="E18" s="244" t="s">
        <v>337</v>
      </c>
      <c r="F18" s="244"/>
      <c r="G18" s="209">
        <f t="shared" ref="G18:H18" si="8">G19+G21+G23</f>
        <v>14004</v>
      </c>
      <c r="H18" s="490">
        <f t="shared" si="8"/>
        <v>13975</v>
      </c>
      <c r="I18" s="209">
        <f>I19+I21+I23</f>
        <v>15696.8</v>
      </c>
      <c r="J18" s="209">
        <f t="shared" ref="J18:K18" si="9">J19+J21+J23</f>
        <v>15922.199999999999</v>
      </c>
      <c r="K18" s="209">
        <f t="shared" si="9"/>
        <v>14931.9</v>
      </c>
      <c r="O18" s="113"/>
      <c r="P18" s="1"/>
      <c r="Q18" s="1"/>
      <c r="R18" s="1"/>
    </row>
    <row r="19" spans="1:18" ht="78.75" x14ac:dyDescent="0.25">
      <c r="A19" s="574" t="s">
        <v>87</v>
      </c>
      <c r="B19" s="325">
        <v>901</v>
      </c>
      <c r="C19" s="244" t="s">
        <v>84</v>
      </c>
      <c r="D19" s="244" t="s">
        <v>86</v>
      </c>
      <c r="E19" s="244" t="s">
        <v>337</v>
      </c>
      <c r="F19" s="244" t="s">
        <v>88</v>
      </c>
      <c r="G19" s="209">
        <f t="shared" ref="G19:H19" si="10">G20</f>
        <v>12562.7</v>
      </c>
      <c r="H19" s="490">
        <f t="shared" si="10"/>
        <v>12562</v>
      </c>
      <c r="I19" s="209">
        <f>I20</f>
        <v>14446.5</v>
      </c>
      <c r="J19" s="209">
        <f t="shared" ref="J19:K19" si="11">J20</f>
        <v>14671.9</v>
      </c>
      <c r="K19" s="209">
        <f t="shared" si="11"/>
        <v>14931.9</v>
      </c>
      <c r="O19" s="113"/>
      <c r="P19" s="1"/>
      <c r="Q19" s="1"/>
      <c r="R19" s="1"/>
    </row>
    <row r="20" spans="1:18" ht="31.5" x14ac:dyDescent="0.25">
      <c r="A20" s="574" t="s">
        <v>89</v>
      </c>
      <c r="B20" s="325">
        <v>901</v>
      </c>
      <c r="C20" s="244" t="s">
        <v>84</v>
      </c>
      <c r="D20" s="244" t="s">
        <v>86</v>
      </c>
      <c r="E20" s="244" t="s">
        <v>337</v>
      </c>
      <c r="F20" s="244" t="s">
        <v>90</v>
      </c>
      <c r="G20" s="18">
        <v>12562.7</v>
      </c>
      <c r="H20" s="491">
        <v>12562</v>
      </c>
      <c r="I20" s="18">
        <v>14446.5</v>
      </c>
      <c r="J20" s="18">
        <v>14671.9</v>
      </c>
      <c r="K20" s="18">
        <v>14931.9</v>
      </c>
      <c r="N20" s="216"/>
      <c r="O20" s="113"/>
      <c r="P20" s="1"/>
      <c r="Q20" s="1"/>
      <c r="R20" s="1"/>
    </row>
    <row r="21" spans="1:18" ht="31.5" x14ac:dyDescent="0.25">
      <c r="A21" s="574" t="s">
        <v>91</v>
      </c>
      <c r="B21" s="325">
        <v>901</v>
      </c>
      <c r="C21" s="244" t="s">
        <v>84</v>
      </c>
      <c r="D21" s="244" t="s">
        <v>86</v>
      </c>
      <c r="E21" s="244" t="s">
        <v>337</v>
      </c>
      <c r="F21" s="244" t="s">
        <v>92</v>
      </c>
      <c r="G21" s="209">
        <f t="shared" ref="G21:H21" si="12">G22</f>
        <v>1413.3</v>
      </c>
      <c r="H21" s="490">
        <f t="shared" si="12"/>
        <v>1408</v>
      </c>
      <c r="I21" s="209">
        <f>I22</f>
        <v>1222.3</v>
      </c>
      <c r="J21" s="209">
        <f t="shared" ref="J21:K21" si="13">J22</f>
        <v>1222.3</v>
      </c>
      <c r="K21" s="209">
        <f t="shared" si="13"/>
        <v>0</v>
      </c>
      <c r="O21" s="113"/>
      <c r="P21" s="1"/>
      <c r="Q21" s="1"/>
      <c r="R21" s="1"/>
    </row>
    <row r="22" spans="1:18" ht="31.5" x14ac:dyDescent="0.25">
      <c r="A22" s="574" t="s">
        <v>93</v>
      </c>
      <c r="B22" s="325">
        <v>901</v>
      </c>
      <c r="C22" s="244" t="s">
        <v>84</v>
      </c>
      <c r="D22" s="244" t="s">
        <v>86</v>
      </c>
      <c r="E22" s="244" t="s">
        <v>337</v>
      </c>
      <c r="F22" s="244" t="s">
        <v>94</v>
      </c>
      <c r="G22" s="18">
        <v>1413.3</v>
      </c>
      <c r="H22" s="491">
        <v>1408</v>
      </c>
      <c r="I22" s="18">
        <v>1222.3</v>
      </c>
      <c r="J22" s="18">
        <v>1222.3</v>
      </c>
      <c r="K22" s="18">
        <v>0</v>
      </c>
      <c r="O22" s="113"/>
      <c r="P22" s="1"/>
      <c r="Q22" s="1"/>
      <c r="R22" s="1"/>
    </row>
    <row r="23" spans="1:18" ht="15.75" x14ac:dyDescent="0.25">
      <c r="A23" s="574" t="s">
        <v>95</v>
      </c>
      <c r="B23" s="325">
        <v>901</v>
      </c>
      <c r="C23" s="244" t="s">
        <v>84</v>
      </c>
      <c r="D23" s="244" t="s">
        <v>86</v>
      </c>
      <c r="E23" s="244" t="s">
        <v>337</v>
      </c>
      <c r="F23" s="244" t="s">
        <v>96</v>
      </c>
      <c r="G23" s="209">
        <f t="shared" ref="G23:H23" si="14">G24</f>
        <v>28</v>
      </c>
      <c r="H23" s="490">
        <f t="shared" si="14"/>
        <v>5</v>
      </c>
      <c r="I23" s="209">
        <f>I24</f>
        <v>28</v>
      </c>
      <c r="J23" s="209">
        <f t="shared" ref="J23:K23" si="15">J24</f>
        <v>28</v>
      </c>
      <c r="K23" s="209">
        <f t="shared" si="15"/>
        <v>0</v>
      </c>
      <c r="O23" s="113"/>
      <c r="P23" s="1"/>
      <c r="Q23" s="1"/>
      <c r="R23" s="1"/>
    </row>
    <row r="24" spans="1:18" ht="15.75" x14ac:dyDescent="0.25">
      <c r="A24" s="574" t="s">
        <v>227</v>
      </c>
      <c r="B24" s="325">
        <v>901</v>
      </c>
      <c r="C24" s="244" t="s">
        <v>84</v>
      </c>
      <c r="D24" s="244" t="s">
        <v>86</v>
      </c>
      <c r="E24" s="244" t="s">
        <v>337</v>
      </c>
      <c r="F24" s="244" t="s">
        <v>97</v>
      </c>
      <c r="G24" s="209">
        <v>28</v>
      </c>
      <c r="H24" s="490">
        <v>5</v>
      </c>
      <c r="I24" s="209">
        <v>28</v>
      </c>
      <c r="J24" s="209">
        <v>28</v>
      </c>
      <c r="K24" s="209">
        <v>0</v>
      </c>
      <c r="O24" s="113"/>
      <c r="P24" s="1"/>
      <c r="Q24" s="1"/>
      <c r="R24" s="1"/>
    </row>
    <row r="25" spans="1:18" s="113" customFormat="1" ht="31.5" x14ac:dyDescent="0.25">
      <c r="A25" s="574" t="s">
        <v>318</v>
      </c>
      <c r="B25" s="325">
        <v>901</v>
      </c>
      <c r="C25" s="244" t="s">
        <v>84</v>
      </c>
      <c r="D25" s="244" t="s">
        <v>86</v>
      </c>
      <c r="E25" s="244" t="s">
        <v>339</v>
      </c>
      <c r="F25" s="244"/>
      <c r="G25" s="209">
        <f t="shared" ref="G25:H26" si="16">G26</f>
        <v>450</v>
      </c>
      <c r="H25" s="490">
        <f t="shared" si="16"/>
        <v>320</v>
      </c>
      <c r="I25" s="209">
        <f>I26</f>
        <v>450</v>
      </c>
      <c r="J25" s="209">
        <f t="shared" ref="J25:K26" si="17">J26</f>
        <v>450</v>
      </c>
      <c r="K25" s="209">
        <f t="shared" si="17"/>
        <v>450</v>
      </c>
      <c r="L25" s="279"/>
      <c r="M25" s="216"/>
      <c r="N25" s="211"/>
    </row>
    <row r="26" spans="1:18" s="113" customFormat="1" ht="78.75" x14ac:dyDescent="0.25">
      <c r="A26" s="574" t="s">
        <v>87</v>
      </c>
      <c r="B26" s="325">
        <v>901</v>
      </c>
      <c r="C26" s="244" t="s">
        <v>84</v>
      </c>
      <c r="D26" s="244" t="s">
        <v>86</v>
      </c>
      <c r="E26" s="244" t="s">
        <v>339</v>
      </c>
      <c r="F26" s="244" t="s">
        <v>88</v>
      </c>
      <c r="G26" s="209">
        <f t="shared" si="16"/>
        <v>450</v>
      </c>
      <c r="H26" s="490">
        <f t="shared" si="16"/>
        <v>320</v>
      </c>
      <c r="I26" s="209">
        <f>I27</f>
        <v>450</v>
      </c>
      <c r="J26" s="209">
        <f t="shared" si="17"/>
        <v>450</v>
      </c>
      <c r="K26" s="209">
        <f t="shared" si="17"/>
        <v>450</v>
      </c>
      <c r="L26" s="279"/>
      <c r="M26" s="216"/>
      <c r="N26" s="211"/>
    </row>
    <row r="27" spans="1:18" s="113" customFormat="1" ht="31.5" x14ac:dyDescent="0.25">
      <c r="A27" s="574" t="s">
        <v>89</v>
      </c>
      <c r="B27" s="325">
        <v>901</v>
      </c>
      <c r="C27" s="244" t="s">
        <v>84</v>
      </c>
      <c r="D27" s="244" t="s">
        <v>86</v>
      </c>
      <c r="E27" s="244" t="s">
        <v>339</v>
      </c>
      <c r="F27" s="244" t="s">
        <v>90</v>
      </c>
      <c r="G27" s="209">
        <v>450</v>
      </c>
      <c r="H27" s="490">
        <v>320</v>
      </c>
      <c r="I27" s="209">
        <v>450</v>
      </c>
      <c r="J27" s="209">
        <v>450</v>
      </c>
      <c r="K27" s="209">
        <v>450</v>
      </c>
      <c r="L27" s="279"/>
      <c r="M27" s="216"/>
      <c r="N27" s="211"/>
    </row>
    <row r="28" spans="1:18" s="113" customFormat="1" ht="15.75" x14ac:dyDescent="0.25">
      <c r="A28" s="572" t="s">
        <v>670</v>
      </c>
      <c r="B28" s="205">
        <v>901</v>
      </c>
      <c r="C28" s="208" t="s">
        <v>84</v>
      </c>
      <c r="D28" s="208" t="s">
        <v>201</v>
      </c>
      <c r="E28" s="208"/>
      <c r="F28" s="208"/>
      <c r="G28" s="206">
        <f t="shared" ref="G28:K32" si="18">G29</f>
        <v>50</v>
      </c>
      <c r="H28" s="492">
        <f t="shared" si="18"/>
        <v>0</v>
      </c>
      <c r="I28" s="206">
        <f t="shared" si="18"/>
        <v>500</v>
      </c>
      <c r="J28" s="206">
        <f t="shared" si="18"/>
        <v>50</v>
      </c>
      <c r="K28" s="206">
        <f t="shared" si="18"/>
        <v>50</v>
      </c>
      <c r="L28" s="279"/>
      <c r="M28" s="216"/>
      <c r="N28" s="211"/>
    </row>
    <row r="29" spans="1:18" s="113" customFormat="1" ht="15.75" x14ac:dyDescent="0.25">
      <c r="A29" s="572" t="s">
        <v>100</v>
      </c>
      <c r="B29" s="205">
        <v>901</v>
      </c>
      <c r="C29" s="208" t="s">
        <v>84</v>
      </c>
      <c r="D29" s="208" t="s">
        <v>201</v>
      </c>
      <c r="E29" s="208" t="s">
        <v>343</v>
      </c>
      <c r="F29" s="208"/>
      <c r="G29" s="206">
        <f t="shared" si="18"/>
        <v>50</v>
      </c>
      <c r="H29" s="492">
        <f t="shared" si="18"/>
        <v>0</v>
      </c>
      <c r="I29" s="206">
        <f t="shared" si="18"/>
        <v>500</v>
      </c>
      <c r="J29" s="206">
        <f t="shared" si="18"/>
        <v>50</v>
      </c>
      <c r="K29" s="206">
        <f t="shared" si="18"/>
        <v>50</v>
      </c>
      <c r="L29" s="279"/>
      <c r="M29" s="216"/>
      <c r="N29" s="211"/>
    </row>
    <row r="30" spans="1:18" s="113" customFormat="1" ht="31.5" x14ac:dyDescent="0.25">
      <c r="A30" s="572" t="s">
        <v>344</v>
      </c>
      <c r="B30" s="205">
        <v>901</v>
      </c>
      <c r="C30" s="208" t="s">
        <v>84</v>
      </c>
      <c r="D30" s="208" t="s">
        <v>201</v>
      </c>
      <c r="E30" s="208" t="s">
        <v>342</v>
      </c>
      <c r="F30" s="208"/>
      <c r="G30" s="206">
        <f t="shared" si="18"/>
        <v>50</v>
      </c>
      <c r="H30" s="492">
        <f t="shared" si="18"/>
        <v>0</v>
      </c>
      <c r="I30" s="206">
        <f t="shared" si="18"/>
        <v>500</v>
      </c>
      <c r="J30" s="206">
        <f t="shared" si="18"/>
        <v>50</v>
      </c>
      <c r="K30" s="206">
        <f t="shared" si="18"/>
        <v>50</v>
      </c>
      <c r="L30" s="279"/>
      <c r="M30" s="216"/>
      <c r="N30" s="211"/>
    </row>
    <row r="31" spans="1:18" s="113" customFormat="1" ht="15.75" x14ac:dyDescent="0.25">
      <c r="A31" s="574" t="s">
        <v>552</v>
      </c>
      <c r="B31" s="325">
        <v>901</v>
      </c>
      <c r="C31" s="244" t="s">
        <v>84</v>
      </c>
      <c r="D31" s="244" t="s">
        <v>201</v>
      </c>
      <c r="E31" s="244" t="s">
        <v>553</v>
      </c>
      <c r="F31" s="244"/>
      <c r="G31" s="209">
        <f t="shared" si="18"/>
        <v>50</v>
      </c>
      <c r="H31" s="490">
        <f t="shared" si="18"/>
        <v>0</v>
      </c>
      <c r="I31" s="209">
        <f t="shared" si="18"/>
        <v>500</v>
      </c>
      <c r="J31" s="209">
        <f t="shared" si="18"/>
        <v>50</v>
      </c>
      <c r="K31" s="209">
        <f t="shared" si="18"/>
        <v>50</v>
      </c>
      <c r="L31" s="279"/>
      <c r="M31" s="216"/>
      <c r="N31" s="211"/>
    </row>
    <row r="32" spans="1:18" s="113" customFormat="1" ht="15.75" x14ac:dyDescent="0.25">
      <c r="A32" s="574" t="s">
        <v>95</v>
      </c>
      <c r="B32" s="325">
        <v>901</v>
      </c>
      <c r="C32" s="244" t="s">
        <v>84</v>
      </c>
      <c r="D32" s="244" t="s">
        <v>201</v>
      </c>
      <c r="E32" s="244" t="s">
        <v>553</v>
      </c>
      <c r="F32" s="244" t="s">
        <v>101</v>
      </c>
      <c r="G32" s="209">
        <f t="shared" si="18"/>
        <v>50</v>
      </c>
      <c r="H32" s="490">
        <f t="shared" si="18"/>
        <v>0</v>
      </c>
      <c r="I32" s="209">
        <f t="shared" si="18"/>
        <v>500</v>
      </c>
      <c r="J32" s="209">
        <f t="shared" si="18"/>
        <v>50</v>
      </c>
      <c r="K32" s="209">
        <f t="shared" si="18"/>
        <v>50</v>
      </c>
      <c r="L32" s="279"/>
      <c r="M32" s="216"/>
      <c r="N32" s="211"/>
    </row>
    <row r="33" spans="1:18" s="113" customFormat="1" ht="15.75" x14ac:dyDescent="0.25">
      <c r="A33" s="574" t="s">
        <v>552</v>
      </c>
      <c r="B33" s="325">
        <v>901</v>
      </c>
      <c r="C33" s="244" t="s">
        <v>84</v>
      </c>
      <c r="D33" s="244" t="s">
        <v>201</v>
      </c>
      <c r="E33" s="244" t="s">
        <v>553</v>
      </c>
      <c r="F33" s="244" t="s">
        <v>554</v>
      </c>
      <c r="G33" s="209">
        <v>50</v>
      </c>
      <c r="H33" s="490">
        <v>0</v>
      </c>
      <c r="I33" s="209">
        <v>500</v>
      </c>
      <c r="J33" s="209">
        <v>50</v>
      </c>
      <c r="K33" s="209">
        <v>50</v>
      </c>
      <c r="L33" s="279"/>
      <c r="M33" s="216"/>
      <c r="N33" s="211"/>
    </row>
    <row r="34" spans="1:18" s="242" customFormat="1" ht="15.75" x14ac:dyDescent="0.25">
      <c r="A34" s="572" t="s">
        <v>98</v>
      </c>
      <c r="B34" s="205">
        <v>901</v>
      </c>
      <c r="C34" s="208" t="s">
        <v>84</v>
      </c>
      <c r="D34" s="208" t="s">
        <v>99</v>
      </c>
      <c r="E34" s="208"/>
      <c r="F34" s="244"/>
      <c r="G34" s="209">
        <f t="shared" ref="G34:H38" si="19">G35</f>
        <v>0</v>
      </c>
      <c r="H34" s="490">
        <f t="shared" si="19"/>
        <v>500</v>
      </c>
      <c r="I34" s="209">
        <f>I35</f>
        <v>0</v>
      </c>
      <c r="J34" s="209">
        <f t="shared" ref="J34:K38" si="20">J35</f>
        <v>0</v>
      </c>
      <c r="K34" s="209">
        <f t="shared" si="20"/>
        <v>0</v>
      </c>
      <c r="L34" s="280">
        <f>I34+I132+I275+I611+I639+I866+I966</f>
        <v>67757.55</v>
      </c>
      <c r="M34" s="216"/>
      <c r="N34" s="211"/>
    </row>
    <row r="35" spans="1:18" s="242" customFormat="1" ht="15.75" x14ac:dyDescent="0.25">
      <c r="A35" s="572" t="s">
        <v>100</v>
      </c>
      <c r="B35" s="205">
        <v>901</v>
      </c>
      <c r="C35" s="208" t="s">
        <v>84</v>
      </c>
      <c r="D35" s="208" t="s">
        <v>99</v>
      </c>
      <c r="E35" s="208" t="s">
        <v>343</v>
      </c>
      <c r="F35" s="244"/>
      <c r="G35" s="209">
        <f t="shared" si="19"/>
        <v>0</v>
      </c>
      <c r="H35" s="490">
        <f t="shared" si="19"/>
        <v>500</v>
      </c>
      <c r="I35" s="209">
        <f>I36</f>
        <v>0</v>
      </c>
      <c r="J35" s="209">
        <f t="shared" si="20"/>
        <v>0</v>
      </c>
      <c r="K35" s="209">
        <f t="shared" si="20"/>
        <v>0</v>
      </c>
      <c r="L35" s="279"/>
      <c r="M35" s="216"/>
      <c r="N35" s="211"/>
    </row>
    <row r="36" spans="1:18" s="242" customFormat="1" ht="34.9" customHeight="1" x14ac:dyDescent="0.25">
      <c r="A36" s="572" t="s">
        <v>344</v>
      </c>
      <c r="B36" s="205">
        <v>901</v>
      </c>
      <c r="C36" s="208" t="s">
        <v>84</v>
      </c>
      <c r="D36" s="208" t="s">
        <v>99</v>
      </c>
      <c r="E36" s="208" t="s">
        <v>342</v>
      </c>
      <c r="F36" s="244"/>
      <c r="G36" s="209">
        <f t="shared" si="19"/>
        <v>0</v>
      </c>
      <c r="H36" s="490">
        <f t="shared" si="19"/>
        <v>500</v>
      </c>
      <c r="I36" s="209">
        <f>I37</f>
        <v>0</v>
      </c>
      <c r="J36" s="209">
        <f t="shared" si="20"/>
        <v>0</v>
      </c>
      <c r="K36" s="209">
        <f t="shared" si="20"/>
        <v>0</v>
      </c>
      <c r="L36" s="279"/>
      <c r="M36" s="216"/>
      <c r="N36" s="211"/>
    </row>
    <row r="37" spans="1:18" s="114" customFormat="1" ht="31.5" x14ac:dyDescent="0.25">
      <c r="A37" s="574" t="s">
        <v>907</v>
      </c>
      <c r="B37" s="325">
        <v>901</v>
      </c>
      <c r="C37" s="244" t="s">
        <v>84</v>
      </c>
      <c r="D37" s="244" t="s">
        <v>99</v>
      </c>
      <c r="E37" s="244" t="s">
        <v>892</v>
      </c>
      <c r="F37" s="244"/>
      <c r="G37" s="209">
        <f t="shared" si="19"/>
        <v>0</v>
      </c>
      <c r="H37" s="490">
        <f t="shared" si="19"/>
        <v>500</v>
      </c>
      <c r="I37" s="209">
        <f>I38</f>
        <v>0</v>
      </c>
      <c r="J37" s="209">
        <f t="shared" si="20"/>
        <v>0</v>
      </c>
      <c r="K37" s="209">
        <f t="shared" si="20"/>
        <v>0</v>
      </c>
      <c r="L37" s="279"/>
      <c r="M37" s="219"/>
      <c r="N37" s="69"/>
    </row>
    <row r="38" spans="1:18" s="242" customFormat="1" ht="31.5" x14ac:dyDescent="0.25">
      <c r="A38" s="574" t="s">
        <v>91</v>
      </c>
      <c r="B38" s="325">
        <v>901</v>
      </c>
      <c r="C38" s="244" t="s">
        <v>84</v>
      </c>
      <c r="D38" s="244" t="s">
        <v>99</v>
      </c>
      <c r="E38" s="244" t="s">
        <v>892</v>
      </c>
      <c r="F38" s="244" t="s">
        <v>92</v>
      </c>
      <c r="G38" s="209">
        <f t="shared" si="19"/>
        <v>0</v>
      </c>
      <c r="H38" s="490">
        <f t="shared" si="19"/>
        <v>500</v>
      </c>
      <c r="I38" s="209">
        <f>I39</f>
        <v>0</v>
      </c>
      <c r="J38" s="209">
        <f t="shared" si="20"/>
        <v>0</v>
      </c>
      <c r="K38" s="209">
        <f t="shared" si="20"/>
        <v>0</v>
      </c>
      <c r="L38" s="279"/>
      <c r="M38" s="216"/>
      <c r="N38" s="211"/>
    </row>
    <row r="39" spans="1:18" s="242" customFormat="1" ht="31.5" x14ac:dyDescent="0.25">
      <c r="A39" s="574" t="s">
        <v>93</v>
      </c>
      <c r="B39" s="325">
        <v>901</v>
      </c>
      <c r="C39" s="244" t="s">
        <v>84</v>
      </c>
      <c r="D39" s="244" t="s">
        <v>99</v>
      </c>
      <c r="E39" s="244" t="s">
        <v>892</v>
      </c>
      <c r="F39" s="244" t="s">
        <v>94</v>
      </c>
      <c r="G39" s="209">
        <v>0</v>
      </c>
      <c r="H39" s="490">
        <v>500</v>
      </c>
      <c r="I39" s="209"/>
      <c r="J39" s="209"/>
      <c r="K39" s="209"/>
      <c r="L39" s="279"/>
      <c r="M39" s="216"/>
      <c r="N39" s="211"/>
    </row>
    <row r="40" spans="1:18" ht="15.75" x14ac:dyDescent="0.25">
      <c r="A40" s="570" t="s">
        <v>104</v>
      </c>
      <c r="B40" s="205">
        <v>902</v>
      </c>
      <c r="C40" s="244"/>
      <c r="D40" s="244"/>
      <c r="E40" s="244"/>
      <c r="F40" s="244"/>
      <c r="G40" s="206">
        <f>G41+G186+G220+G244+G179</f>
        <v>106851.86936</v>
      </c>
      <c r="H40" s="492">
        <f>H41+H186+H220+H244+H179</f>
        <v>114368.76</v>
      </c>
      <c r="I40" s="206">
        <f>I41+I186+I220+I244+I179</f>
        <v>112562.84239999999</v>
      </c>
      <c r="J40" s="206">
        <f>J41+J186+J220+J244+J179</f>
        <v>111998.68640000001</v>
      </c>
      <c r="K40" s="206">
        <f>K41+K186+K220+K244+K179</f>
        <v>105878.2028</v>
      </c>
      <c r="L40" s="280"/>
      <c r="O40" s="124"/>
      <c r="P40" s="1"/>
      <c r="Q40" s="1"/>
      <c r="R40" s="1"/>
    </row>
    <row r="41" spans="1:18" ht="15.75" x14ac:dyDescent="0.25">
      <c r="A41" s="572" t="s">
        <v>83</v>
      </c>
      <c r="B41" s="205">
        <v>902</v>
      </c>
      <c r="C41" s="208" t="s">
        <v>84</v>
      </c>
      <c r="D41" s="244"/>
      <c r="E41" s="244"/>
      <c r="F41" s="244"/>
      <c r="G41" s="206">
        <f t="shared" ref="G41:H41" si="21">G58+G115+G132+G124+G42</f>
        <v>80510.61</v>
      </c>
      <c r="H41" s="492">
        <f t="shared" si="21"/>
        <v>88699.63</v>
      </c>
      <c r="I41" s="206">
        <f>I58+I115+I132+I124+I42</f>
        <v>83556.070000000007</v>
      </c>
      <c r="J41" s="206">
        <f>J58+J115+J132+J124+J42</f>
        <v>83839.520000000004</v>
      </c>
      <c r="K41" s="206">
        <f>K58+K115+K132+K124+K42</f>
        <v>77454.009999999995</v>
      </c>
      <c r="O41" s="113"/>
      <c r="P41" s="1"/>
      <c r="Q41" s="1"/>
      <c r="R41" s="1"/>
    </row>
    <row r="42" spans="1:18" s="113" customFormat="1" ht="47.25" x14ac:dyDescent="0.25">
      <c r="A42" s="572" t="s">
        <v>231</v>
      </c>
      <c r="B42" s="205">
        <v>902</v>
      </c>
      <c r="C42" s="208" t="s">
        <v>84</v>
      </c>
      <c r="D42" s="208" t="s">
        <v>122</v>
      </c>
      <c r="E42" s="244"/>
      <c r="F42" s="244"/>
      <c r="G42" s="206">
        <f t="shared" ref="G42:H42" si="22">G43</f>
        <v>6554.2</v>
      </c>
      <c r="H42" s="492">
        <f t="shared" si="22"/>
        <v>6432.8</v>
      </c>
      <c r="I42" s="206">
        <f>I43</f>
        <v>6750.1</v>
      </c>
      <c r="J42" s="206">
        <f t="shared" ref="J42:K42" si="23">J43</f>
        <v>6652.3</v>
      </c>
      <c r="K42" s="206">
        <f t="shared" si="23"/>
        <v>6770.2</v>
      </c>
      <c r="L42" s="279"/>
      <c r="M42" s="216"/>
      <c r="N42" s="211"/>
    </row>
    <row r="43" spans="1:18" s="113" customFormat="1" ht="31.5" x14ac:dyDescent="0.25">
      <c r="A43" s="572" t="s">
        <v>376</v>
      </c>
      <c r="B43" s="205">
        <v>902</v>
      </c>
      <c r="C43" s="208" t="s">
        <v>84</v>
      </c>
      <c r="D43" s="208" t="s">
        <v>122</v>
      </c>
      <c r="E43" s="208" t="s">
        <v>335</v>
      </c>
      <c r="F43" s="244"/>
      <c r="G43" s="206">
        <f t="shared" ref="G43:H43" si="24">G44+G53</f>
        <v>6554.2</v>
      </c>
      <c r="H43" s="492">
        <f t="shared" si="24"/>
        <v>6432.8</v>
      </c>
      <c r="I43" s="206">
        <f>I44+I53</f>
        <v>6750.1</v>
      </c>
      <c r="J43" s="206">
        <f t="shared" ref="J43:K43" si="25">J44+J53</f>
        <v>6652.3</v>
      </c>
      <c r="K43" s="206">
        <f t="shared" si="25"/>
        <v>6770.2</v>
      </c>
      <c r="L43" s="279"/>
      <c r="M43" s="216"/>
      <c r="N43" s="211"/>
    </row>
    <row r="44" spans="1:18" s="113" customFormat="1" ht="15.75" x14ac:dyDescent="0.25">
      <c r="A44" s="572" t="s">
        <v>377</v>
      </c>
      <c r="B44" s="205">
        <v>902</v>
      </c>
      <c r="C44" s="208" t="s">
        <v>84</v>
      </c>
      <c r="D44" s="208" t="s">
        <v>122</v>
      </c>
      <c r="E44" s="208" t="s">
        <v>336</v>
      </c>
      <c r="F44" s="244"/>
      <c r="G44" s="206">
        <f t="shared" ref="G44:H44" si="26">G45+G50</f>
        <v>6553.7</v>
      </c>
      <c r="H44" s="492">
        <f t="shared" si="26"/>
        <v>6432.8</v>
      </c>
      <c r="I44" s="206">
        <f>I45+I50</f>
        <v>6750.1</v>
      </c>
      <c r="J44" s="206">
        <f t="shared" ref="J44:K44" si="27">J45+J50</f>
        <v>6652.3</v>
      </c>
      <c r="K44" s="206">
        <f t="shared" si="27"/>
        <v>6770.2</v>
      </c>
      <c r="L44" s="279"/>
      <c r="M44" s="216"/>
      <c r="N44" s="211"/>
    </row>
    <row r="45" spans="1:18" s="113" customFormat="1" ht="31.5" x14ac:dyDescent="0.25">
      <c r="A45" s="574" t="s">
        <v>232</v>
      </c>
      <c r="B45" s="325">
        <v>902</v>
      </c>
      <c r="C45" s="244" t="s">
        <v>84</v>
      </c>
      <c r="D45" s="244" t="s">
        <v>122</v>
      </c>
      <c r="E45" s="244" t="s">
        <v>656</v>
      </c>
      <c r="F45" s="244"/>
      <c r="G45" s="209">
        <f t="shared" ref="G45:H45" si="28">G46+G48</f>
        <v>6553.7</v>
      </c>
      <c r="H45" s="490">
        <f t="shared" si="28"/>
        <v>6432.8</v>
      </c>
      <c r="I45" s="209">
        <f>I46+I48</f>
        <v>6664.1</v>
      </c>
      <c r="J45" s="209">
        <f t="shared" ref="J45:K45" si="29">J46+J48</f>
        <v>6652.3</v>
      </c>
      <c r="K45" s="209">
        <f t="shared" si="29"/>
        <v>6770.2</v>
      </c>
      <c r="L45" s="279"/>
      <c r="M45" s="216"/>
      <c r="N45" s="211"/>
    </row>
    <row r="46" spans="1:18" s="113" customFormat="1" ht="78.75" x14ac:dyDescent="0.25">
      <c r="A46" s="574" t="s">
        <v>87</v>
      </c>
      <c r="B46" s="325">
        <v>902</v>
      </c>
      <c r="C46" s="244" t="s">
        <v>84</v>
      </c>
      <c r="D46" s="244" t="s">
        <v>122</v>
      </c>
      <c r="E46" s="244" t="s">
        <v>656</v>
      </c>
      <c r="F46" s="244" t="s">
        <v>88</v>
      </c>
      <c r="G46" s="209">
        <f t="shared" ref="G46:H46" si="30">G47</f>
        <v>6553.7</v>
      </c>
      <c r="H46" s="490">
        <f t="shared" si="30"/>
        <v>6432.8</v>
      </c>
      <c r="I46" s="209">
        <f>I47</f>
        <v>6664.1</v>
      </c>
      <c r="J46" s="209">
        <f t="shared" ref="J46:K46" si="31">J47</f>
        <v>6652.3</v>
      </c>
      <c r="K46" s="209">
        <f t="shared" si="31"/>
        <v>6770.2</v>
      </c>
      <c r="L46" s="279"/>
      <c r="M46" s="216"/>
      <c r="N46" s="211"/>
    </row>
    <row r="47" spans="1:18" s="113" customFormat="1" ht="31.5" x14ac:dyDescent="0.25">
      <c r="A47" s="574" t="s">
        <v>89</v>
      </c>
      <c r="B47" s="325">
        <v>902</v>
      </c>
      <c r="C47" s="244" t="s">
        <v>84</v>
      </c>
      <c r="D47" s="244" t="s">
        <v>122</v>
      </c>
      <c r="E47" s="244" t="s">
        <v>656</v>
      </c>
      <c r="F47" s="244" t="s">
        <v>90</v>
      </c>
      <c r="G47" s="18">
        <v>6553.7</v>
      </c>
      <c r="H47" s="491">
        <v>6432.8</v>
      </c>
      <c r="I47" s="18">
        <v>6664.1</v>
      </c>
      <c r="J47" s="18">
        <v>6652.3</v>
      </c>
      <c r="K47" s="18">
        <v>6770.2</v>
      </c>
      <c r="L47" s="277"/>
      <c r="M47" s="216"/>
      <c r="N47" s="211"/>
      <c r="O47" s="223"/>
    </row>
    <row r="48" spans="1:18" s="113" customFormat="1" ht="31.5" x14ac:dyDescent="0.25">
      <c r="A48" s="574" t="s">
        <v>117</v>
      </c>
      <c r="B48" s="325">
        <v>902</v>
      </c>
      <c r="C48" s="244" t="s">
        <v>84</v>
      </c>
      <c r="D48" s="244" t="s">
        <v>122</v>
      </c>
      <c r="E48" s="244" t="s">
        <v>656</v>
      </c>
      <c r="F48" s="244" t="s">
        <v>92</v>
      </c>
      <c r="G48" s="209">
        <f t="shared" ref="G48:H48" si="32">G49</f>
        <v>0</v>
      </c>
      <c r="H48" s="490">
        <f t="shared" si="32"/>
        <v>0</v>
      </c>
      <c r="I48" s="209">
        <f>I49</f>
        <v>0</v>
      </c>
      <c r="J48" s="209">
        <f t="shared" ref="J48:K48" si="33">J49</f>
        <v>0</v>
      </c>
      <c r="K48" s="209">
        <f t="shared" si="33"/>
        <v>0</v>
      </c>
      <c r="L48" s="279"/>
      <c r="M48" s="216"/>
      <c r="N48" s="211"/>
    </row>
    <row r="49" spans="1:18" s="113" customFormat="1" ht="31.5" x14ac:dyDescent="0.25">
      <c r="A49" s="574" t="s">
        <v>93</v>
      </c>
      <c r="B49" s="325">
        <v>902</v>
      </c>
      <c r="C49" s="244" t="s">
        <v>84</v>
      </c>
      <c r="D49" s="244" t="s">
        <v>122</v>
      </c>
      <c r="E49" s="244" t="s">
        <v>656</v>
      </c>
      <c r="F49" s="244" t="s">
        <v>94</v>
      </c>
      <c r="G49" s="209">
        <v>0</v>
      </c>
      <c r="H49" s="490"/>
      <c r="I49" s="209">
        <f>90-90</f>
        <v>0</v>
      </c>
      <c r="J49" s="209">
        <f t="shared" ref="J49:K49" si="34">90-90</f>
        <v>0</v>
      </c>
      <c r="K49" s="209">
        <f t="shared" si="34"/>
        <v>0</v>
      </c>
      <c r="L49" s="279"/>
      <c r="M49" s="216"/>
      <c r="N49" s="211"/>
    </row>
    <row r="50" spans="1:18" s="113" customFormat="1" ht="31.5" x14ac:dyDescent="0.25">
      <c r="A50" s="574" t="s">
        <v>318</v>
      </c>
      <c r="B50" s="325">
        <v>902</v>
      </c>
      <c r="C50" s="244" t="s">
        <v>84</v>
      </c>
      <c r="D50" s="244" t="s">
        <v>122</v>
      </c>
      <c r="E50" s="244" t="s">
        <v>339</v>
      </c>
      <c r="F50" s="244"/>
      <c r="G50" s="209">
        <f t="shared" ref="G50:H51" si="35">G51</f>
        <v>0</v>
      </c>
      <c r="H50" s="490">
        <f t="shared" si="35"/>
        <v>0</v>
      </c>
      <c r="I50" s="209">
        <f>I51</f>
        <v>86</v>
      </c>
      <c r="J50" s="209">
        <f t="shared" ref="J50:K51" si="36">J51</f>
        <v>0</v>
      </c>
      <c r="K50" s="209">
        <f t="shared" si="36"/>
        <v>0</v>
      </c>
      <c r="L50" s="279"/>
      <c r="M50" s="216"/>
      <c r="N50" s="211"/>
    </row>
    <row r="51" spans="1:18" s="113" customFormat="1" ht="78.75" x14ac:dyDescent="0.25">
      <c r="A51" s="574" t="s">
        <v>87</v>
      </c>
      <c r="B51" s="325">
        <v>902</v>
      </c>
      <c r="C51" s="244" t="s">
        <v>84</v>
      </c>
      <c r="D51" s="244" t="s">
        <v>122</v>
      </c>
      <c r="E51" s="244" t="s">
        <v>339</v>
      </c>
      <c r="F51" s="244" t="s">
        <v>88</v>
      </c>
      <c r="G51" s="209">
        <f t="shared" si="35"/>
        <v>0</v>
      </c>
      <c r="H51" s="490">
        <f t="shared" si="35"/>
        <v>0</v>
      </c>
      <c r="I51" s="209">
        <f>I52</f>
        <v>86</v>
      </c>
      <c r="J51" s="209">
        <f t="shared" si="36"/>
        <v>0</v>
      </c>
      <c r="K51" s="209">
        <f t="shared" si="36"/>
        <v>0</v>
      </c>
      <c r="L51" s="279"/>
      <c r="M51" s="216"/>
      <c r="N51" s="211"/>
    </row>
    <row r="52" spans="1:18" s="113" customFormat="1" ht="31.5" x14ac:dyDescent="0.25">
      <c r="A52" s="574" t="s">
        <v>89</v>
      </c>
      <c r="B52" s="325">
        <v>902</v>
      </c>
      <c r="C52" s="244" t="s">
        <v>84</v>
      </c>
      <c r="D52" s="244" t="s">
        <v>122</v>
      </c>
      <c r="E52" s="244" t="s">
        <v>339</v>
      </c>
      <c r="F52" s="244" t="s">
        <v>90</v>
      </c>
      <c r="G52" s="209">
        <v>0</v>
      </c>
      <c r="H52" s="490"/>
      <c r="I52" s="209">
        <v>86</v>
      </c>
      <c r="J52" s="209">
        <v>0</v>
      </c>
      <c r="K52" s="209">
        <v>0</v>
      </c>
      <c r="L52" s="279"/>
      <c r="M52" s="216"/>
      <c r="N52" s="211"/>
    </row>
    <row r="53" spans="1:18" s="113" customFormat="1" ht="47.25" x14ac:dyDescent="0.25">
      <c r="A53" s="572" t="s">
        <v>905</v>
      </c>
      <c r="B53" s="205">
        <v>902</v>
      </c>
      <c r="C53" s="208" t="s">
        <v>84</v>
      </c>
      <c r="D53" s="208" t="s">
        <v>122</v>
      </c>
      <c r="E53" s="208" t="s">
        <v>109</v>
      </c>
      <c r="F53" s="208"/>
      <c r="G53" s="206">
        <f t="shared" ref="G53:K56" si="37">G54</f>
        <v>0.5</v>
      </c>
      <c r="H53" s="492">
        <f t="shared" si="37"/>
        <v>0</v>
      </c>
      <c r="I53" s="206">
        <f t="shared" si="37"/>
        <v>0</v>
      </c>
      <c r="J53" s="206">
        <f t="shared" si="37"/>
        <v>0</v>
      </c>
      <c r="K53" s="206">
        <f t="shared" si="37"/>
        <v>0</v>
      </c>
      <c r="L53" s="279"/>
      <c r="M53" s="216"/>
      <c r="N53" s="211"/>
    </row>
    <row r="54" spans="1:18" s="113" customFormat="1" ht="78.75" x14ac:dyDescent="0.25">
      <c r="A54" s="383" t="s">
        <v>906</v>
      </c>
      <c r="B54" s="326">
        <v>902</v>
      </c>
      <c r="C54" s="208" t="s">
        <v>84</v>
      </c>
      <c r="D54" s="208" t="s">
        <v>122</v>
      </c>
      <c r="E54" s="6" t="s">
        <v>327</v>
      </c>
      <c r="F54" s="208"/>
      <c r="G54" s="206">
        <f t="shared" si="37"/>
        <v>0.5</v>
      </c>
      <c r="H54" s="492">
        <f t="shared" si="37"/>
        <v>0</v>
      </c>
      <c r="I54" s="206">
        <f t="shared" si="37"/>
        <v>0</v>
      </c>
      <c r="J54" s="206">
        <f t="shared" si="37"/>
        <v>0</v>
      </c>
      <c r="K54" s="206">
        <f t="shared" si="37"/>
        <v>0</v>
      </c>
      <c r="L54" s="279"/>
      <c r="M54" s="216"/>
      <c r="N54" s="211"/>
    </row>
    <row r="55" spans="1:18" s="113" customFormat="1" ht="59.1" customHeight="1" x14ac:dyDescent="0.25">
      <c r="A55" s="536" t="s">
        <v>266</v>
      </c>
      <c r="B55" s="325">
        <v>902</v>
      </c>
      <c r="C55" s="244" t="s">
        <v>84</v>
      </c>
      <c r="D55" s="244" t="s">
        <v>122</v>
      </c>
      <c r="E55" s="240" t="s">
        <v>436</v>
      </c>
      <c r="F55" s="244"/>
      <c r="G55" s="209">
        <f t="shared" si="37"/>
        <v>0.5</v>
      </c>
      <c r="H55" s="490">
        <f t="shared" si="37"/>
        <v>0</v>
      </c>
      <c r="I55" s="209">
        <f t="shared" si="37"/>
        <v>0</v>
      </c>
      <c r="J55" s="209">
        <f t="shared" si="37"/>
        <v>0</v>
      </c>
      <c r="K55" s="209">
        <f t="shared" si="37"/>
        <v>0</v>
      </c>
      <c r="L55" s="279"/>
      <c r="M55" s="216"/>
      <c r="N55" s="211"/>
    </row>
    <row r="56" spans="1:18" s="113" customFormat="1" ht="31.5" x14ac:dyDescent="0.25">
      <c r="A56" s="574" t="s">
        <v>91</v>
      </c>
      <c r="B56" s="325">
        <v>902</v>
      </c>
      <c r="C56" s="244" t="s">
        <v>84</v>
      </c>
      <c r="D56" s="244" t="s">
        <v>122</v>
      </c>
      <c r="E56" s="240" t="s">
        <v>436</v>
      </c>
      <c r="F56" s="244" t="s">
        <v>92</v>
      </c>
      <c r="G56" s="209">
        <f t="shared" si="37"/>
        <v>0.5</v>
      </c>
      <c r="H56" s="490">
        <f t="shared" si="37"/>
        <v>0</v>
      </c>
      <c r="I56" s="209">
        <f t="shared" si="37"/>
        <v>0</v>
      </c>
      <c r="J56" s="209">
        <f t="shared" si="37"/>
        <v>0</v>
      </c>
      <c r="K56" s="209">
        <f t="shared" si="37"/>
        <v>0</v>
      </c>
      <c r="L56" s="279"/>
      <c r="M56" s="216"/>
      <c r="N56" s="211"/>
    </row>
    <row r="57" spans="1:18" s="113" customFormat="1" ht="31.5" x14ac:dyDescent="0.25">
      <c r="A57" s="574" t="s">
        <v>93</v>
      </c>
      <c r="B57" s="325">
        <v>902</v>
      </c>
      <c r="C57" s="244" t="s">
        <v>84</v>
      </c>
      <c r="D57" s="244" t="s">
        <v>122</v>
      </c>
      <c r="E57" s="240" t="s">
        <v>436</v>
      </c>
      <c r="F57" s="244" t="s">
        <v>94</v>
      </c>
      <c r="G57" s="209">
        <v>0.5</v>
      </c>
      <c r="H57" s="490">
        <v>0</v>
      </c>
      <c r="I57" s="209">
        <v>0</v>
      </c>
      <c r="J57" s="209">
        <v>0</v>
      </c>
      <c r="K57" s="209">
        <v>0</v>
      </c>
      <c r="L57" s="279"/>
      <c r="M57" s="216"/>
      <c r="N57" s="211"/>
    </row>
    <row r="58" spans="1:18" ht="46.15" customHeight="1" x14ac:dyDescent="0.25">
      <c r="A58" s="572" t="s">
        <v>105</v>
      </c>
      <c r="B58" s="205">
        <v>902</v>
      </c>
      <c r="C58" s="208" t="s">
        <v>84</v>
      </c>
      <c r="D58" s="208" t="s">
        <v>106</v>
      </c>
      <c r="E58" s="208"/>
      <c r="F58" s="208"/>
      <c r="G58" s="206">
        <f t="shared" ref="G58:H58" si="38">G59+G97</f>
        <v>59846.51</v>
      </c>
      <c r="H58" s="492">
        <f t="shared" si="38"/>
        <v>61939.729999999996</v>
      </c>
      <c r="I58" s="206">
        <f>I59+I97</f>
        <v>74691.87</v>
      </c>
      <c r="J58" s="206">
        <f>J59+J97</f>
        <v>75095.22</v>
      </c>
      <c r="K58" s="206">
        <f>K59+K97</f>
        <v>68555.91</v>
      </c>
      <c r="L58" s="280">
        <f>I58+I598</f>
        <v>90899.37999999999</v>
      </c>
      <c r="O58" s="113"/>
      <c r="P58" s="1"/>
      <c r="Q58" s="1"/>
      <c r="R58" s="1"/>
    </row>
    <row r="59" spans="1:18" ht="31.5" x14ac:dyDescent="0.25">
      <c r="A59" s="572" t="s">
        <v>376</v>
      </c>
      <c r="B59" s="205">
        <v>902</v>
      </c>
      <c r="C59" s="208" t="s">
        <v>84</v>
      </c>
      <c r="D59" s="208" t="s">
        <v>106</v>
      </c>
      <c r="E59" s="208" t="s">
        <v>335</v>
      </c>
      <c r="F59" s="208"/>
      <c r="G59" s="27">
        <f t="shared" ref="G59:H59" si="39">G60+G78</f>
        <v>59282.810000000005</v>
      </c>
      <c r="H59" s="598">
        <f t="shared" si="39"/>
        <v>61382.53</v>
      </c>
      <c r="I59" s="27">
        <f>I60+I78</f>
        <v>74088.87</v>
      </c>
      <c r="J59" s="27">
        <f>J60+J78</f>
        <v>74572.22</v>
      </c>
      <c r="K59" s="27">
        <f>K60+K78</f>
        <v>68032.91</v>
      </c>
      <c r="O59" s="113"/>
      <c r="P59" s="1"/>
      <c r="Q59" s="1"/>
      <c r="R59" s="1"/>
    </row>
    <row r="60" spans="1:18" s="113" customFormat="1" ht="15.75" x14ac:dyDescent="0.25">
      <c r="A60" s="572" t="s">
        <v>377</v>
      </c>
      <c r="B60" s="205">
        <v>902</v>
      </c>
      <c r="C60" s="208" t="s">
        <v>84</v>
      </c>
      <c r="D60" s="208" t="s">
        <v>106</v>
      </c>
      <c r="E60" s="208" t="s">
        <v>336</v>
      </c>
      <c r="F60" s="208"/>
      <c r="G60" s="27">
        <f t="shared" ref="G60:H60" si="40">G61+G70+G75</f>
        <v>55612.610000000008</v>
      </c>
      <c r="H60" s="598">
        <f t="shared" si="40"/>
        <v>57712.33</v>
      </c>
      <c r="I60" s="27">
        <f>I61+I70+I75</f>
        <v>69862.37</v>
      </c>
      <c r="J60" s="27">
        <f>J61+J70+J75</f>
        <v>70167.820000000007</v>
      </c>
      <c r="K60" s="27">
        <f>K61+K70+K75</f>
        <v>63452.61</v>
      </c>
      <c r="L60" s="279"/>
      <c r="M60" s="216"/>
      <c r="N60" s="211"/>
    </row>
    <row r="61" spans="1:18" ht="31.5" x14ac:dyDescent="0.25">
      <c r="A61" s="574" t="s">
        <v>360</v>
      </c>
      <c r="B61" s="325">
        <v>902</v>
      </c>
      <c r="C61" s="244" t="s">
        <v>84</v>
      </c>
      <c r="D61" s="244" t="s">
        <v>106</v>
      </c>
      <c r="E61" s="244" t="s">
        <v>337</v>
      </c>
      <c r="F61" s="244"/>
      <c r="G61" s="209">
        <f t="shared" ref="G61:H61" si="41">G62+G64+G68+G66</f>
        <v>51726.710000000006</v>
      </c>
      <c r="H61" s="490">
        <f t="shared" si="41"/>
        <v>54164.23</v>
      </c>
      <c r="I61" s="209">
        <f>I62+I64+I68+I66</f>
        <v>58215.51</v>
      </c>
      <c r="J61" s="209">
        <f t="shared" ref="J61:K61" si="42">J62+J64+J68+J66</f>
        <v>58928.72</v>
      </c>
      <c r="K61" s="209">
        <f t="shared" si="42"/>
        <v>52620.01</v>
      </c>
      <c r="O61" s="113"/>
      <c r="P61" s="1"/>
      <c r="Q61" s="1"/>
      <c r="R61" s="1"/>
    </row>
    <row r="62" spans="1:18" ht="62.1" customHeight="1" x14ac:dyDescent="0.25">
      <c r="A62" s="574" t="s">
        <v>87</v>
      </c>
      <c r="B62" s="325">
        <v>902</v>
      </c>
      <c r="C62" s="244" t="s">
        <v>84</v>
      </c>
      <c r="D62" s="244" t="s">
        <v>106</v>
      </c>
      <c r="E62" s="244" t="s">
        <v>337</v>
      </c>
      <c r="F62" s="244" t="s">
        <v>88</v>
      </c>
      <c r="G62" s="209">
        <f t="shared" ref="G62:H62" si="43">G63</f>
        <v>43953.9</v>
      </c>
      <c r="H62" s="490">
        <f t="shared" si="43"/>
        <v>46630.73</v>
      </c>
      <c r="I62" s="209">
        <f>I63</f>
        <v>50916.800000000003</v>
      </c>
      <c r="J62" s="209">
        <f t="shared" ref="J62:K62" si="44">J63</f>
        <v>51630</v>
      </c>
      <c r="K62" s="209">
        <f t="shared" si="44"/>
        <v>52545</v>
      </c>
      <c r="O62" s="113"/>
      <c r="P62" s="1"/>
      <c r="Q62" s="1"/>
      <c r="R62" s="1"/>
    </row>
    <row r="63" spans="1:18" ht="31.5" x14ac:dyDescent="0.25">
      <c r="A63" s="574" t="s">
        <v>89</v>
      </c>
      <c r="B63" s="325">
        <v>902</v>
      </c>
      <c r="C63" s="244" t="s">
        <v>84</v>
      </c>
      <c r="D63" s="244" t="s">
        <v>106</v>
      </c>
      <c r="E63" s="244" t="s">
        <v>337</v>
      </c>
      <c r="F63" s="244" t="s">
        <v>90</v>
      </c>
      <c r="G63" s="18">
        <v>43953.9</v>
      </c>
      <c r="H63" s="491">
        <v>46630.73</v>
      </c>
      <c r="I63" s="18">
        <v>50916.800000000003</v>
      </c>
      <c r="J63" s="18">
        <v>51630</v>
      </c>
      <c r="K63" s="18">
        <v>52545</v>
      </c>
      <c r="L63" s="277"/>
      <c r="O63" s="223"/>
      <c r="P63" s="1"/>
      <c r="Q63" s="1"/>
      <c r="R63" s="1"/>
    </row>
    <row r="64" spans="1:18" ht="31.5" x14ac:dyDescent="0.25">
      <c r="A64" s="574" t="s">
        <v>91</v>
      </c>
      <c r="B64" s="325">
        <v>902</v>
      </c>
      <c r="C64" s="244" t="s">
        <v>84</v>
      </c>
      <c r="D64" s="244" t="s">
        <v>106</v>
      </c>
      <c r="E64" s="244" t="s">
        <v>337</v>
      </c>
      <c r="F64" s="244" t="s">
        <v>92</v>
      </c>
      <c r="G64" s="209">
        <f t="shared" ref="G64:H64" si="45">G65</f>
        <v>7697.8</v>
      </c>
      <c r="H64" s="490">
        <f t="shared" si="45"/>
        <v>7494.6</v>
      </c>
      <c r="I64" s="209">
        <f>I65</f>
        <v>7223.7</v>
      </c>
      <c r="J64" s="209">
        <f t="shared" ref="J64:K64" si="46">J65</f>
        <v>7223.71</v>
      </c>
      <c r="K64" s="209">
        <f t="shared" si="46"/>
        <v>0</v>
      </c>
      <c r="O64" s="113"/>
      <c r="P64" s="1"/>
      <c r="Q64" s="1"/>
      <c r="R64" s="1"/>
    </row>
    <row r="65" spans="1:18" ht="31.5" x14ac:dyDescent="0.25">
      <c r="A65" s="574" t="s">
        <v>93</v>
      </c>
      <c r="B65" s="325">
        <v>902</v>
      </c>
      <c r="C65" s="244" t="s">
        <v>84</v>
      </c>
      <c r="D65" s="244" t="s">
        <v>106</v>
      </c>
      <c r="E65" s="244" t="s">
        <v>337</v>
      </c>
      <c r="F65" s="244" t="s">
        <v>94</v>
      </c>
      <c r="G65" s="18">
        <v>7697.8</v>
      </c>
      <c r="H65" s="491">
        <v>7494.6</v>
      </c>
      <c r="I65" s="18">
        <v>7223.7</v>
      </c>
      <c r="J65" s="18">
        <v>7223.71</v>
      </c>
      <c r="K65" s="18">
        <v>0</v>
      </c>
      <c r="L65" s="277"/>
      <c r="M65" s="218"/>
      <c r="O65" s="113"/>
      <c r="P65" s="1"/>
      <c r="Q65" s="1"/>
      <c r="R65" s="1"/>
    </row>
    <row r="66" spans="1:18" s="113" customFormat="1" ht="15.75" hidden="1" x14ac:dyDescent="0.25">
      <c r="A66" s="574" t="s">
        <v>140</v>
      </c>
      <c r="B66" s="325">
        <v>902</v>
      </c>
      <c r="C66" s="244" t="s">
        <v>84</v>
      </c>
      <c r="D66" s="244" t="s">
        <v>106</v>
      </c>
      <c r="E66" s="244" t="s">
        <v>337</v>
      </c>
      <c r="F66" s="244" t="s">
        <v>141</v>
      </c>
      <c r="G66" s="18">
        <f t="shared" ref="G66:H66" si="47">G67</f>
        <v>0</v>
      </c>
      <c r="H66" s="491">
        <f t="shared" si="47"/>
        <v>0</v>
      </c>
      <c r="I66" s="18">
        <f>I67</f>
        <v>0</v>
      </c>
      <c r="J66" s="18">
        <f t="shared" ref="J66:K66" si="48">J67</f>
        <v>0</v>
      </c>
      <c r="K66" s="18">
        <f t="shared" si="48"/>
        <v>0</v>
      </c>
      <c r="L66" s="279"/>
      <c r="M66" s="216"/>
      <c r="N66" s="211"/>
    </row>
    <row r="67" spans="1:18" s="113" customFormat="1" ht="31.5" hidden="1" x14ac:dyDescent="0.25">
      <c r="A67" s="574" t="s">
        <v>142</v>
      </c>
      <c r="B67" s="325">
        <v>902</v>
      </c>
      <c r="C67" s="244" t="s">
        <v>84</v>
      </c>
      <c r="D67" s="244" t="s">
        <v>106</v>
      </c>
      <c r="E67" s="244" t="s">
        <v>337</v>
      </c>
      <c r="F67" s="244" t="s">
        <v>143</v>
      </c>
      <c r="G67" s="18">
        <f t="shared" ref="G67" si="49">755-755</f>
        <v>0</v>
      </c>
      <c r="H67" s="491"/>
      <c r="I67" s="18">
        <f>755-755</f>
        <v>0</v>
      </c>
      <c r="J67" s="18">
        <f t="shared" ref="J67:K67" si="50">755-755</f>
        <v>0</v>
      </c>
      <c r="K67" s="18">
        <f t="shared" si="50"/>
        <v>0</v>
      </c>
      <c r="L67" s="279"/>
      <c r="M67" s="216"/>
      <c r="N67" s="211"/>
    </row>
    <row r="68" spans="1:18" ht="15.75" x14ac:dyDescent="0.25">
      <c r="A68" s="574" t="s">
        <v>95</v>
      </c>
      <c r="B68" s="325">
        <v>902</v>
      </c>
      <c r="C68" s="244" t="s">
        <v>84</v>
      </c>
      <c r="D68" s="244" t="s">
        <v>106</v>
      </c>
      <c r="E68" s="244" t="s">
        <v>337</v>
      </c>
      <c r="F68" s="244" t="s">
        <v>101</v>
      </c>
      <c r="G68" s="209">
        <f t="shared" ref="G68:H68" si="51">G69</f>
        <v>75.010000000000005</v>
      </c>
      <c r="H68" s="490">
        <f t="shared" si="51"/>
        <v>38.9</v>
      </c>
      <c r="I68" s="209">
        <f>I69</f>
        <v>75.010000000000005</v>
      </c>
      <c r="J68" s="209">
        <f t="shared" ref="J68:K68" si="52">J69</f>
        <v>75.010000000000005</v>
      </c>
      <c r="K68" s="209">
        <f t="shared" si="52"/>
        <v>75.010000000000005</v>
      </c>
      <c r="M68" s="218"/>
      <c r="O68" s="113"/>
      <c r="P68" s="1"/>
      <c r="Q68" s="1"/>
      <c r="R68" s="1"/>
    </row>
    <row r="69" spans="1:18" ht="15.75" x14ac:dyDescent="0.25">
      <c r="A69" s="574" t="s">
        <v>227</v>
      </c>
      <c r="B69" s="325">
        <v>902</v>
      </c>
      <c r="C69" s="244" t="s">
        <v>84</v>
      </c>
      <c r="D69" s="244" t="s">
        <v>106</v>
      </c>
      <c r="E69" s="244" t="s">
        <v>337</v>
      </c>
      <c r="F69" s="244" t="s">
        <v>97</v>
      </c>
      <c r="G69" s="18">
        <v>75.010000000000005</v>
      </c>
      <c r="H69" s="491">
        <v>38.9</v>
      </c>
      <c r="I69" s="18">
        <v>75.010000000000005</v>
      </c>
      <c r="J69" s="18">
        <v>75.010000000000005</v>
      </c>
      <c r="K69" s="18">
        <v>75.010000000000005</v>
      </c>
      <c r="O69" s="113"/>
      <c r="P69" s="1"/>
      <c r="Q69" s="1"/>
      <c r="R69" s="1"/>
    </row>
    <row r="70" spans="1:18" s="113" customFormat="1" ht="31.5" x14ac:dyDescent="0.25">
      <c r="A70" s="574" t="s">
        <v>319</v>
      </c>
      <c r="B70" s="325">
        <v>902</v>
      </c>
      <c r="C70" s="244" t="s">
        <v>84</v>
      </c>
      <c r="D70" s="244" t="s">
        <v>106</v>
      </c>
      <c r="E70" s="244" t="s">
        <v>338</v>
      </c>
      <c r="F70" s="244"/>
      <c r="G70" s="18">
        <f t="shared" ref="G70:H70" si="53">G71+G73</f>
        <v>3008.1</v>
      </c>
      <c r="H70" s="491">
        <f t="shared" si="53"/>
        <v>3008.1</v>
      </c>
      <c r="I70" s="18">
        <f>I71+I73</f>
        <v>10141.86</v>
      </c>
      <c r="J70" s="18">
        <f t="shared" ref="J70:K70" si="54">J71+J73</f>
        <v>10310.1</v>
      </c>
      <c r="K70" s="18">
        <f t="shared" si="54"/>
        <v>9903.6</v>
      </c>
      <c r="L70" s="279"/>
      <c r="M70" s="216"/>
      <c r="N70" s="211"/>
    </row>
    <row r="71" spans="1:18" s="113" customFormat="1" ht="67.7" customHeight="1" x14ac:dyDescent="0.25">
      <c r="A71" s="574" t="s">
        <v>87</v>
      </c>
      <c r="B71" s="325">
        <v>902</v>
      </c>
      <c r="C71" s="244" t="s">
        <v>84</v>
      </c>
      <c r="D71" s="244" t="s">
        <v>106</v>
      </c>
      <c r="E71" s="244" t="s">
        <v>338</v>
      </c>
      <c r="F71" s="244" t="s">
        <v>88</v>
      </c>
      <c r="G71" s="18">
        <f t="shared" ref="G71:H71" si="55">G72</f>
        <v>3008.1</v>
      </c>
      <c r="H71" s="491">
        <f t="shared" si="55"/>
        <v>3008.1</v>
      </c>
      <c r="I71" s="18">
        <f>I72</f>
        <v>8774.66</v>
      </c>
      <c r="J71" s="18">
        <f t="shared" ref="J71:K71" si="56">J72</f>
        <v>8860.9</v>
      </c>
      <c r="K71" s="18">
        <f t="shared" si="56"/>
        <v>8454.4</v>
      </c>
      <c r="L71" s="279"/>
      <c r="M71" s="216"/>
      <c r="N71" s="211"/>
    </row>
    <row r="72" spans="1:18" s="113" customFormat="1" ht="31.5" x14ac:dyDescent="0.25">
      <c r="A72" s="574" t="s">
        <v>89</v>
      </c>
      <c r="B72" s="325">
        <v>902</v>
      </c>
      <c r="C72" s="244" t="s">
        <v>84</v>
      </c>
      <c r="D72" s="244" t="s">
        <v>106</v>
      </c>
      <c r="E72" s="244" t="s">
        <v>338</v>
      </c>
      <c r="F72" s="244" t="s">
        <v>90</v>
      </c>
      <c r="G72" s="18">
        <v>3008.1</v>
      </c>
      <c r="H72" s="491">
        <v>3008.1</v>
      </c>
      <c r="I72" s="18">
        <v>8774.66</v>
      </c>
      <c r="J72" s="18">
        <v>8860.9</v>
      </c>
      <c r="K72" s="18">
        <v>8454.4</v>
      </c>
      <c r="L72" s="279"/>
      <c r="M72" s="216"/>
      <c r="N72" s="211"/>
    </row>
    <row r="73" spans="1:18" s="242" customFormat="1" ht="31.5" x14ac:dyDescent="0.25">
      <c r="A73" s="574" t="s">
        <v>91</v>
      </c>
      <c r="B73" s="325">
        <v>902</v>
      </c>
      <c r="C73" s="244" t="s">
        <v>84</v>
      </c>
      <c r="D73" s="244" t="s">
        <v>106</v>
      </c>
      <c r="E73" s="244" t="s">
        <v>338</v>
      </c>
      <c r="F73" s="244" t="s">
        <v>92</v>
      </c>
      <c r="G73" s="18">
        <f t="shared" ref="G73:H73" si="57">G74</f>
        <v>0</v>
      </c>
      <c r="H73" s="491">
        <f t="shared" si="57"/>
        <v>0</v>
      </c>
      <c r="I73" s="18">
        <f>I74</f>
        <v>1367.2</v>
      </c>
      <c r="J73" s="18">
        <f t="shared" ref="J73:K73" si="58">J74</f>
        <v>1449.2</v>
      </c>
      <c r="K73" s="18">
        <f t="shared" si="58"/>
        <v>1449.2</v>
      </c>
      <c r="L73" s="279"/>
      <c r="M73" s="216"/>
      <c r="N73" s="211"/>
    </row>
    <row r="74" spans="1:18" s="242" customFormat="1" ht="31.5" x14ac:dyDescent="0.25">
      <c r="A74" s="574" t="s">
        <v>93</v>
      </c>
      <c r="B74" s="325">
        <v>902</v>
      </c>
      <c r="C74" s="244" t="s">
        <v>84</v>
      </c>
      <c r="D74" s="244" t="s">
        <v>106</v>
      </c>
      <c r="E74" s="244" t="s">
        <v>338</v>
      </c>
      <c r="F74" s="244" t="s">
        <v>94</v>
      </c>
      <c r="G74" s="18">
        <v>0</v>
      </c>
      <c r="H74" s="491"/>
      <c r="I74" s="18">
        <v>1367.2</v>
      </c>
      <c r="J74" s="18">
        <v>1449.2</v>
      </c>
      <c r="K74" s="18">
        <v>1449.2</v>
      </c>
      <c r="L74" s="279"/>
      <c r="M74" s="216"/>
      <c r="N74" s="211"/>
    </row>
    <row r="75" spans="1:18" s="113" customFormat="1" ht="31.5" x14ac:dyDescent="0.25">
      <c r="A75" s="574" t="s">
        <v>318</v>
      </c>
      <c r="B75" s="325">
        <v>902</v>
      </c>
      <c r="C75" s="244" t="s">
        <v>84</v>
      </c>
      <c r="D75" s="244" t="s">
        <v>106</v>
      </c>
      <c r="E75" s="244" t="s">
        <v>339</v>
      </c>
      <c r="F75" s="244"/>
      <c r="G75" s="209">
        <f t="shared" ref="G75:H76" si="59">G76</f>
        <v>877.8</v>
      </c>
      <c r="H75" s="490">
        <f t="shared" si="59"/>
        <v>540</v>
      </c>
      <c r="I75" s="209">
        <f>I76</f>
        <v>1505</v>
      </c>
      <c r="J75" s="209">
        <f t="shared" ref="J75:K76" si="60">J76</f>
        <v>929</v>
      </c>
      <c r="K75" s="209">
        <f t="shared" si="60"/>
        <v>929</v>
      </c>
      <c r="L75" s="279"/>
      <c r="M75" s="216"/>
      <c r="N75" s="211"/>
    </row>
    <row r="76" spans="1:18" s="113" customFormat="1" ht="78.75" x14ac:dyDescent="0.25">
      <c r="A76" s="574" t="s">
        <v>87</v>
      </c>
      <c r="B76" s="325">
        <v>902</v>
      </c>
      <c r="C76" s="244" t="s">
        <v>84</v>
      </c>
      <c r="D76" s="244" t="s">
        <v>106</v>
      </c>
      <c r="E76" s="244" t="s">
        <v>339</v>
      </c>
      <c r="F76" s="244" t="s">
        <v>88</v>
      </c>
      <c r="G76" s="209">
        <f t="shared" si="59"/>
        <v>877.8</v>
      </c>
      <c r="H76" s="490">
        <f t="shared" si="59"/>
        <v>540</v>
      </c>
      <c r="I76" s="209">
        <f>I77</f>
        <v>1505</v>
      </c>
      <c r="J76" s="209">
        <f t="shared" si="60"/>
        <v>929</v>
      </c>
      <c r="K76" s="209">
        <f t="shared" si="60"/>
        <v>929</v>
      </c>
      <c r="L76" s="279"/>
      <c r="M76" s="216"/>
      <c r="N76" s="211"/>
    </row>
    <row r="77" spans="1:18" s="113" customFormat="1" ht="31.5" x14ac:dyDescent="0.25">
      <c r="A77" s="574" t="s">
        <v>89</v>
      </c>
      <c r="B77" s="325">
        <v>902</v>
      </c>
      <c r="C77" s="244" t="s">
        <v>84</v>
      </c>
      <c r="D77" s="244" t="s">
        <v>106</v>
      </c>
      <c r="E77" s="244" t="s">
        <v>339</v>
      </c>
      <c r="F77" s="244" t="s">
        <v>90</v>
      </c>
      <c r="G77" s="209">
        <v>877.8</v>
      </c>
      <c r="H77" s="490">
        <v>540</v>
      </c>
      <c r="I77" s="209">
        <v>1505</v>
      </c>
      <c r="J77" s="209">
        <v>929</v>
      </c>
      <c r="K77" s="209">
        <v>929</v>
      </c>
      <c r="L77" s="277"/>
      <c r="M77" s="216"/>
      <c r="N77" s="211"/>
      <c r="O77" s="223"/>
    </row>
    <row r="78" spans="1:18" s="113" customFormat="1" ht="31.5" x14ac:dyDescent="0.25">
      <c r="A78" s="572" t="s">
        <v>352</v>
      </c>
      <c r="B78" s="205">
        <v>902</v>
      </c>
      <c r="C78" s="208" t="s">
        <v>84</v>
      </c>
      <c r="D78" s="208" t="s">
        <v>106</v>
      </c>
      <c r="E78" s="208" t="s">
        <v>340</v>
      </c>
      <c r="F78" s="208"/>
      <c r="G78" s="206">
        <f t="shared" ref="G78:H78" si="61">G79+G82+G87+G92</f>
        <v>3670.2</v>
      </c>
      <c r="H78" s="492">
        <f t="shared" si="61"/>
        <v>3670.2</v>
      </c>
      <c r="I78" s="206">
        <f>I79+I82+I87+I92</f>
        <v>4226.5</v>
      </c>
      <c r="J78" s="206">
        <f t="shared" ref="J78:K78" si="62">J79+J82+J87+J92</f>
        <v>4404.3999999999996</v>
      </c>
      <c r="K78" s="206">
        <f t="shared" si="62"/>
        <v>4580.2999999999993</v>
      </c>
      <c r="L78" s="279"/>
      <c r="M78" s="216"/>
      <c r="N78" s="211"/>
    </row>
    <row r="79" spans="1:18" s="113" customFormat="1" ht="35.450000000000003" hidden="1" customHeight="1" x14ac:dyDescent="0.25">
      <c r="A79" s="574" t="s">
        <v>283</v>
      </c>
      <c r="B79" s="325">
        <v>902</v>
      </c>
      <c r="C79" s="244" t="s">
        <v>84</v>
      </c>
      <c r="D79" s="244" t="s">
        <v>106</v>
      </c>
      <c r="E79" s="244" t="s">
        <v>378</v>
      </c>
      <c r="F79" s="208"/>
      <c r="G79" s="209">
        <f t="shared" ref="G79:H80" si="63">G80</f>
        <v>0</v>
      </c>
      <c r="H79" s="490">
        <f t="shared" si="63"/>
        <v>0</v>
      </c>
      <c r="I79" s="209">
        <f>I80</f>
        <v>0</v>
      </c>
      <c r="J79" s="209">
        <f t="shared" ref="J79:K80" si="64">J80</f>
        <v>0</v>
      </c>
      <c r="K79" s="209">
        <f t="shared" si="64"/>
        <v>0</v>
      </c>
      <c r="L79" s="279"/>
      <c r="M79" s="216"/>
      <c r="N79" s="211"/>
    </row>
    <row r="80" spans="1:18" s="113" customFormat="1" ht="31.5" hidden="1" x14ac:dyDescent="0.25">
      <c r="A80" s="574" t="s">
        <v>91</v>
      </c>
      <c r="B80" s="325">
        <v>902</v>
      </c>
      <c r="C80" s="244" t="s">
        <v>84</v>
      </c>
      <c r="D80" s="244" t="s">
        <v>106</v>
      </c>
      <c r="E80" s="244" t="s">
        <v>378</v>
      </c>
      <c r="F80" s="244" t="s">
        <v>92</v>
      </c>
      <c r="G80" s="209">
        <f t="shared" si="63"/>
        <v>0</v>
      </c>
      <c r="H80" s="490">
        <f t="shared" si="63"/>
        <v>0</v>
      </c>
      <c r="I80" s="209">
        <f>I81</f>
        <v>0</v>
      </c>
      <c r="J80" s="209">
        <f t="shared" si="64"/>
        <v>0</v>
      </c>
      <c r="K80" s="209">
        <f t="shared" si="64"/>
        <v>0</v>
      </c>
      <c r="L80" s="279"/>
      <c r="M80" s="216"/>
      <c r="N80" s="211"/>
    </row>
    <row r="81" spans="1:14" s="113" customFormat="1" ht="31.5" hidden="1" x14ac:dyDescent="0.25">
      <c r="A81" s="574" t="s">
        <v>93</v>
      </c>
      <c r="B81" s="325">
        <v>902</v>
      </c>
      <c r="C81" s="244" t="s">
        <v>84</v>
      </c>
      <c r="D81" s="244" t="s">
        <v>106</v>
      </c>
      <c r="E81" s="244" t="s">
        <v>378</v>
      </c>
      <c r="F81" s="244" t="s">
        <v>94</v>
      </c>
      <c r="G81" s="209">
        <v>0</v>
      </c>
      <c r="H81" s="490">
        <v>0</v>
      </c>
      <c r="I81" s="209">
        <v>0</v>
      </c>
      <c r="J81" s="209">
        <v>0</v>
      </c>
      <c r="K81" s="209">
        <v>0</v>
      </c>
      <c r="L81" s="279"/>
      <c r="M81" s="216"/>
      <c r="N81" s="211"/>
    </row>
    <row r="82" spans="1:14" s="113" customFormat="1" ht="47.25" x14ac:dyDescent="0.25">
      <c r="A82" s="536" t="s">
        <v>114</v>
      </c>
      <c r="B82" s="325">
        <v>902</v>
      </c>
      <c r="C82" s="244" t="s">
        <v>84</v>
      </c>
      <c r="D82" s="244" t="s">
        <v>106</v>
      </c>
      <c r="E82" s="244" t="s">
        <v>379</v>
      </c>
      <c r="F82" s="244"/>
      <c r="G82" s="209">
        <f t="shared" ref="G82:H82" si="65">G83+G85</f>
        <v>671</v>
      </c>
      <c r="H82" s="490">
        <f t="shared" si="65"/>
        <v>671</v>
      </c>
      <c r="I82" s="209">
        <f>I83+I85</f>
        <v>565.9</v>
      </c>
      <c r="J82" s="209">
        <f t="shared" ref="J82:K82" si="66">J83+J85</f>
        <v>597.1</v>
      </c>
      <c r="K82" s="209">
        <f t="shared" si="66"/>
        <v>620.6</v>
      </c>
      <c r="L82" s="279"/>
      <c r="M82" s="216"/>
      <c r="N82" s="211"/>
    </row>
    <row r="83" spans="1:14" s="113" customFormat="1" ht="78.75" x14ac:dyDescent="0.25">
      <c r="A83" s="574" t="s">
        <v>87</v>
      </c>
      <c r="B83" s="325">
        <v>902</v>
      </c>
      <c r="C83" s="244" t="s">
        <v>84</v>
      </c>
      <c r="D83" s="244" t="s">
        <v>106</v>
      </c>
      <c r="E83" s="244" t="s">
        <v>379</v>
      </c>
      <c r="F83" s="244" t="s">
        <v>88</v>
      </c>
      <c r="G83" s="209">
        <f t="shared" ref="G83:H83" si="67">G84</f>
        <v>671</v>
      </c>
      <c r="H83" s="490">
        <f t="shared" si="67"/>
        <v>671</v>
      </c>
      <c r="I83" s="209">
        <f>I84</f>
        <v>565.9</v>
      </c>
      <c r="J83" s="209">
        <f t="shared" ref="J83:K83" si="68">J84</f>
        <v>597.1</v>
      </c>
      <c r="K83" s="209">
        <f t="shared" si="68"/>
        <v>620.6</v>
      </c>
      <c r="L83" s="279"/>
      <c r="M83" s="216"/>
      <c r="N83" s="211"/>
    </row>
    <row r="84" spans="1:14" s="113" customFormat="1" ht="31.5" x14ac:dyDescent="0.25">
      <c r="A84" s="574" t="s">
        <v>89</v>
      </c>
      <c r="B84" s="325">
        <v>902</v>
      </c>
      <c r="C84" s="244" t="s">
        <v>84</v>
      </c>
      <c r="D84" s="244" t="s">
        <v>106</v>
      </c>
      <c r="E84" s="244" t="s">
        <v>379</v>
      </c>
      <c r="F84" s="244" t="s">
        <v>90</v>
      </c>
      <c r="G84" s="209">
        <v>671</v>
      </c>
      <c r="H84" s="490">
        <v>671</v>
      </c>
      <c r="I84" s="209">
        <f>472.9+93</f>
        <v>565.9</v>
      </c>
      <c r="J84" s="209">
        <f>498.95+98.15</f>
        <v>597.1</v>
      </c>
      <c r="K84" s="209">
        <f>518.6+102</f>
        <v>620.6</v>
      </c>
      <c r="L84" s="279"/>
      <c r="M84" s="216"/>
      <c r="N84" s="211"/>
    </row>
    <row r="85" spans="1:14" s="113" customFormat="1" ht="31.5" x14ac:dyDescent="0.25">
      <c r="A85" s="574" t="s">
        <v>91</v>
      </c>
      <c r="B85" s="325">
        <v>902</v>
      </c>
      <c r="C85" s="244" t="s">
        <v>84</v>
      </c>
      <c r="D85" s="244" t="s">
        <v>106</v>
      </c>
      <c r="E85" s="244" t="s">
        <v>379</v>
      </c>
      <c r="F85" s="244" t="s">
        <v>92</v>
      </c>
      <c r="G85" s="209">
        <f t="shared" ref="G85:H85" si="69">G86</f>
        <v>0</v>
      </c>
      <c r="H85" s="490">
        <f t="shared" si="69"/>
        <v>0</v>
      </c>
      <c r="I85" s="209">
        <f>I86</f>
        <v>0</v>
      </c>
      <c r="J85" s="209">
        <f t="shared" ref="J85:K85" si="70">J86</f>
        <v>0</v>
      </c>
      <c r="K85" s="209">
        <f t="shared" si="70"/>
        <v>0</v>
      </c>
      <c r="L85" s="279"/>
      <c r="M85" s="216"/>
      <c r="N85" s="211"/>
    </row>
    <row r="86" spans="1:14" s="113" customFormat="1" ht="31.5" x14ac:dyDescent="0.25">
      <c r="A86" s="574" t="s">
        <v>93</v>
      </c>
      <c r="B86" s="325">
        <v>902</v>
      </c>
      <c r="C86" s="244" t="s">
        <v>84</v>
      </c>
      <c r="D86" s="244" t="s">
        <v>106</v>
      </c>
      <c r="E86" s="244" t="s">
        <v>379</v>
      </c>
      <c r="F86" s="244" t="s">
        <v>94</v>
      </c>
      <c r="G86" s="209">
        <v>0</v>
      </c>
      <c r="H86" s="490">
        <v>0</v>
      </c>
      <c r="I86" s="209">
        <v>0</v>
      </c>
      <c r="J86" s="209">
        <v>0</v>
      </c>
      <c r="K86" s="209">
        <v>0</v>
      </c>
      <c r="L86" s="279"/>
      <c r="M86" s="216"/>
      <c r="N86" s="211"/>
    </row>
    <row r="87" spans="1:14" s="113" customFormat="1" ht="47.25" x14ac:dyDescent="0.25">
      <c r="A87" s="536" t="s">
        <v>116</v>
      </c>
      <c r="B87" s="325">
        <v>902</v>
      </c>
      <c r="C87" s="244" t="s">
        <v>84</v>
      </c>
      <c r="D87" s="244" t="s">
        <v>106</v>
      </c>
      <c r="E87" s="244" t="s">
        <v>380</v>
      </c>
      <c r="F87" s="244"/>
      <c r="G87" s="209">
        <f t="shared" ref="G87:H87" si="71">G88+G90</f>
        <v>1420.8</v>
      </c>
      <c r="H87" s="490">
        <f t="shared" si="71"/>
        <v>1420.8</v>
      </c>
      <c r="I87" s="209">
        <f>I88+I90</f>
        <v>1548.8</v>
      </c>
      <c r="J87" s="209">
        <f t="shared" ref="J87:K87" si="72">J88+J90</f>
        <v>1610.9</v>
      </c>
      <c r="K87" s="209">
        <f t="shared" si="72"/>
        <v>1675.3</v>
      </c>
      <c r="L87" s="279"/>
      <c r="M87" s="216"/>
      <c r="N87" s="211"/>
    </row>
    <row r="88" spans="1:14" s="113" customFormat="1" ht="78.75" x14ac:dyDescent="0.25">
      <c r="A88" s="574" t="s">
        <v>87</v>
      </c>
      <c r="B88" s="325">
        <v>902</v>
      </c>
      <c r="C88" s="244" t="s">
        <v>84</v>
      </c>
      <c r="D88" s="244" t="s">
        <v>106</v>
      </c>
      <c r="E88" s="244" t="s">
        <v>380</v>
      </c>
      <c r="F88" s="244" t="s">
        <v>88</v>
      </c>
      <c r="G88" s="209">
        <f t="shared" ref="G88:H88" si="73">G89</f>
        <v>1336.6</v>
      </c>
      <c r="H88" s="490">
        <f t="shared" si="73"/>
        <v>1336.6</v>
      </c>
      <c r="I88" s="209">
        <f>I89</f>
        <v>1548.8</v>
      </c>
      <c r="J88" s="209">
        <f t="shared" ref="J88:K88" si="74">J89</f>
        <v>1610.9</v>
      </c>
      <c r="K88" s="209">
        <f t="shared" si="74"/>
        <v>1675.3</v>
      </c>
      <c r="L88" s="279"/>
      <c r="M88" s="216"/>
      <c r="N88" s="211"/>
    </row>
    <row r="89" spans="1:14" s="113" customFormat="1" ht="31.5" x14ac:dyDescent="0.25">
      <c r="A89" s="574" t="s">
        <v>89</v>
      </c>
      <c r="B89" s="325">
        <v>902</v>
      </c>
      <c r="C89" s="244" t="s">
        <v>84</v>
      </c>
      <c r="D89" s="244" t="s">
        <v>106</v>
      </c>
      <c r="E89" s="244" t="s">
        <v>380</v>
      </c>
      <c r="F89" s="244" t="s">
        <v>90</v>
      </c>
      <c r="G89" s="209">
        <v>1336.6</v>
      </c>
      <c r="H89" s="490">
        <v>1336.6</v>
      </c>
      <c r="I89" s="209">
        <v>1548.8</v>
      </c>
      <c r="J89" s="209">
        <v>1610.9</v>
      </c>
      <c r="K89" s="209">
        <v>1675.3</v>
      </c>
      <c r="L89" s="279"/>
      <c r="M89" s="216"/>
      <c r="N89" s="211"/>
    </row>
    <row r="90" spans="1:14" s="113" customFormat="1" ht="31.5" x14ac:dyDescent="0.25">
      <c r="A90" s="574" t="s">
        <v>117</v>
      </c>
      <c r="B90" s="325">
        <v>902</v>
      </c>
      <c r="C90" s="244" t="s">
        <v>84</v>
      </c>
      <c r="D90" s="244" t="s">
        <v>106</v>
      </c>
      <c r="E90" s="244" t="s">
        <v>380</v>
      </c>
      <c r="F90" s="244" t="s">
        <v>92</v>
      </c>
      <c r="G90" s="209">
        <f t="shared" ref="G90:H90" si="75">G91</f>
        <v>84.2</v>
      </c>
      <c r="H90" s="490">
        <f t="shared" si="75"/>
        <v>84.2</v>
      </c>
      <c r="I90" s="209">
        <f>I91</f>
        <v>0</v>
      </c>
      <c r="J90" s="209">
        <f t="shared" ref="J90:K90" si="76">J91</f>
        <v>0</v>
      </c>
      <c r="K90" s="209">
        <f t="shared" si="76"/>
        <v>0</v>
      </c>
      <c r="L90" s="279"/>
      <c r="M90" s="216"/>
      <c r="N90" s="211"/>
    </row>
    <row r="91" spans="1:14" s="113" customFormat="1" ht="31.5" x14ac:dyDescent="0.25">
      <c r="A91" s="574" t="s">
        <v>93</v>
      </c>
      <c r="B91" s="325">
        <v>902</v>
      </c>
      <c r="C91" s="244" t="s">
        <v>84</v>
      </c>
      <c r="D91" s="244" t="s">
        <v>106</v>
      </c>
      <c r="E91" s="244" t="s">
        <v>380</v>
      </c>
      <c r="F91" s="244" t="s">
        <v>94</v>
      </c>
      <c r="G91" s="209">
        <v>84.2</v>
      </c>
      <c r="H91" s="490">
        <v>84.2</v>
      </c>
      <c r="I91" s="209"/>
      <c r="J91" s="209"/>
      <c r="K91" s="209"/>
      <c r="L91" s="279"/>
      <c r="M91" s="216"/>
      <c r="N91" s="211"/>
    </row>
    <row r="92" spans="1:14" s="242" customFormat="1" ht="47.25" x14ac:dyDescent="0.25">
      <c r="A92" s="574" t="s">
        <v>908</v>
      </c>
      <c r="B92" s="325">
        <v>902</v>
      </c>
      <c r="C92" s="244" t="s">
        <v>84</v>
      </c>
      <c r="D92" s="244" t="s">
        <v>106</v>
      </c>
      <c r="E92" s="244" t="s">
        <v>808</v>
      </c>
      <c r="F92" s="244"/>
      <c r="G92" s="209">
        <f t="shared" ref="G92:H92" si="77">G93+G95</f>
        <v>1578.3999999999999</v>
      </c>
      <c r="H92" s="490">
        <f t="shared" si="77"/>
        <v>1578.3999999999999</v>
      </c>
      <c r="I92" s="209">
        <f>I93+I95</f>
        <v>2111.8000000000002</v>
      </c>
      <c r="J92" s="209">
        <f t="shared" ref="J92:K92" si="78">J93+J95</f>
        <v>2196.4</v>
      </c>
      <c r="K92" s="209">
        <f t="shared" si="78"/>
        <v>2284.3999999999996</v>
      </c>
      <c r="L92" s="279"/>
      <c r="M92" s="216"/>
      <c r="N92" s="211"/>
    </row>
    <row r="93" spans="1:14" s="242" customFormat="1" ht="78.75" x14ac:dyDescent="0.25">
      <c r="A93" s="574" t="s">
        <v>87</v>
      </c>
      <c r="B93" s="325">
        <v>902</v>
      </c>
      <c r="C93" s="244" t="s">
        <v>84</v>
      </c>
      <c r="D93" s="244" t="s">
        <v>106</v>
      </c>
      <c r="E93" s="244" t="s">
        <v>808</v>
      </c>
      <c r="F93" s="244" t="s">
        <v>88</v>
      </c>
      <c r="G93" s="209">
        <f t="shared" ref="G93:H93" si="79">G94</f>
        <v>1500.6</v>
      </c>
      <c r="H93" s="490">
        <f t="shared" si="79"/>
        <v>1500.6</v>
      </c>
      <c r="I93" s="209">
        <f>I94</f>
        <v>1919.8</v>
      </c>
      <c r="J93" s="209">
        <f t="shared" ref="J93:K93" si="80">J94</f>
        <v>1996.7</v>
      </c>
      <c r="K93" s="209">
        <f t="shared" si="80"/>
        <v>2076.6999999999998</v>
      </c>
      <c r="L93" s="279"/>
      <c r="M93" s="216"/>
      <c r="N93" s="211"/>
    </row>
    <row r="94" spans="1:14" s="242" customFormat="1" ht="31.5" x14ac:dyDescent="0.25">
      <c r="A94" s="574" t="s">
        <v>89</v>
      </c>
      <c r="B94" s="325">
        <v>902</v>
      </c>
      <c r="C94" s="244" t="s">
        <v>84</v>
      </c>
      <c r="D94" s="244" t="s">
        <v>106</v>
      </c>
      <c r="E94" s="244" t="s">
        <v>808</v>
      </c>
      <c r="F94" s="244" t="s">
        <v>90</v>
      </c>
      <c r="G94" s="209">
        <v>1500.6</v>
      </c>
      <c r="H94" s="490">
        <v>1500.6</v>
      </c>
      <c r="I94" s="209">
        <f>1919.8</f>
        <v>1919.8</v>
      </c>
      <c r="J94" s="209">
        <v>1996.7</v>
      </c>
      <c r="K94" s="209">
        <v>2076.6999999999998</v>
      </c>
      <c r="L94" s="279"/>
      <c r="M94" s="216"/>
      <c r="N94" s="211"/>
    </row>
    <row r="95" spans="1:14" s="242" customFormat="1" ht="31.5" x14ac:dyDescent="0.25">
      <c r="A95" s="574" t="s">
        <v>91</v>
      </c>
      <c r="B95" s="325">
        <v>902</v>
      </c>
      <c r="C95" s="244" t="s">
        <v>84</v>
      </c>
      <c r="D95" s="244" t="s">
        <v>106</v>
      </c>
      <c r="E95" s="244" t="s">
        <v>808</v>
      </c>
      <c r="F95" s="244" t="s">
        <v>92</v>
      </c>
      <c r="G95" s="209">
        <f t="shared" ref="G95:H95" si="81">G96</f>
        <v>77.8</v>
      </c>
      <c r="H95" s="490">
        <f t="shared" si="81"/>
        <v>77.8</v>
      </c>
      <c r="I95" s="209">
        <f>I96</f>
        <v>192</v>
      </c>
      <c r="J95" s="209">
        <f t="shared" ref="J95:K95" si="82">J96</f>
        <v>199.7</v>
      </c>
      <c r="K95" s="209">
        <f t="shared" si="82"/>
        <v>207.7</v>
      </c>
      <c r="L95" s="279"/>
      <c r="M95" s="216"/>
      <c r="N95" s="211"/>
    </row>
    <row r="96" spans="1:14" s="242" customFormat="1" ht="31.5" x14ac:dyDescent="0.25">
      <c r="A96" s="574" t="s">
        <v>93</v>
      </c>
      <c r="B96" s="325">
        <v>902</v>
      </c>
      <c r="C96" s="244" t="s">
        <v>84</v>
      </c>
      <c r="D96" s="244" t="s">
        <v>106</v>
      </c>
      <c r="E96" s="244" t="s">
        <v>808</v>
      </c>
      <c r="F96" s="244" t="s">
        <v>94</v>
      </c>
      <c r="G96" s="209">
        <v>77.8</v>
      </c>
      <c r="H96" s="490">
        <v>77.8</v>
      </c>
      <c r="I96" s="209">
        <v>192</v>
      </c>
      <c r="J96" s="209">
        <v>199.7</v>
      </c>
      <c r="K96" s="209">
        <v>207.7</v>
      </c>
      <c r="L96" s="279"/>
      <c r="M96" s="216"/>
      <c r="N96" s="211"/>
    </row>
    <row r="97" spans="1:14" s="113" customFormat="1" ht="47.25" x14ac:dyDescent="0.25">
      <c r="A97" s="572" t="s">
        <v>1094</v>
      </c>
      <c r="B97" s="205">
        <v>902</v>
      </c>
      <c r="C97" s="208" t="s">
        <v>84</v>
      </c>
      <c r="D97" s="208" t="s">
        <v>106</v>
      </c>
      <c r="E97" s="208" t="s">
        <v>109</v>
      </c>
      <c r="F97" s="208"/>
      <c r="G97" s="206">
        <f t="shared" ref="G97:H97" si="83">G98+G102+G111</f>
        <v>563.70000000000005</v>
      </c>
      <c r="H97" s="492">
        <f t="shared" si="83"/>
        <v>557.20000000000005</v>
      </c>
      <c r="I97" s="206">
        <f>I98+I102+I111</f>
        <v>603</v>
      </c>
      <c r="J97" s="206">
        <f t="shared" ref="J97:K97" si="84">J98+J102+J111</f>
        <v>523</v>
      </c>
      <c r="K97" s="206">
        <f t="shared" si="84"/>
        <v>523</v>
      </c>
      <c r="L97" s="279"/>
      <c r="M97" s="216"/>
      <c r="N97" s="211"/>
    </row>
    <row r="98" spans="1:14" s="113" customFormat="1" ht="63" x14ac:dyDescent="0.25">
      <c r="A98" s="525" t="s">
        <v>1095</v>
      </c>
      <c r="B98" s="205">
        <v>902</v>
      </c>
      <c r="C98" s="208" t="s">
        <v>84</v>
      </c>
      <c r="D98" s="208" t="s">
        <v>106</v>
      </c>
      <c r="E98" s="6" t="s">
        <v>326</v>
      </c>
      <c r="F98" s="208"/>
      <c r="G98" s="206">
        <f t="shared" ref="G98:K100" si="85">G99</f>
        <v>450</v>
      </c>
      <c r="H98" s="492">
        <f t="shared" si="85"/>
        <v>450</v>
      </c>
      <c r="I98" s="206">
        <f t="shared" si="85"/>
        <v>526</v>
      </c>
      <c r="J98" s="206">
        <f t="shared" si="85"/>
        <v>446</v>
      </c>
      <c r="K98" s="206">
        <f t="shared" si="85"/>
        <v>446</v>
      </c>
      <c r="L98" s="279"/>
      <c r="M98" s="216"/>
      <c r="N98" s="211"/>
    </row>
    <row r="99" spans="1:14" s="113" customFormat="1" ht="47.25" x14ac:dyDescent="0.25">
      <c r="A99" s="20" t="s">
        <v>644</v>
      </c>
      <c r="B99" s="325">
        <v>902</v>
      </c>
      <c r="C99" s="244" t="s">
        <v>84</v>
      </c>
      <c r="D99" s="244" t="s">
        <v>106</v>
      </c>
      <c r="E99" s="240" t="s">
        <v>320</v>
      </c>
      <c r="F99" s="244"/>
      <c r="G99" s="209">
        <f t="shared" si="85"/>
        <v>450</v>
      </c>
      <c r="H99" s="490">
        <f t="shared" si="85"/>
        <v>450</v>
      </c>
      <c r="I99" s="209">
        <f t="shared" si="85"/>
        <v>526</v>
      </c>
      <c r="J99" s="209">
        <f t="shared" si="85"/>
        <v>446</v>
      </c>
      <c r="K99" s="209">
        <f t="shared" si="85"/>
        <v>446</v>
      </c>
      <c r="L99" s="279"/>
      <c r="M99" s="216"/>
      <c r="N99" s="211"/>
    </row>
    <row r="100" spans="1:14" s="113" customFormat="1" ht="31.5" x14ac:dyDescent="0.25">
      <c r="A100" s="574" t="s">
        <v>91</v>
      </c>
      <c r="B100" s="325">
        <v>902</v>
      </c>
      <c r="C100" s="244" t="s">
        <v>84</v>
      </c>
      <c r="D100" s="244" t="s">
        <v>106</v>
      </c>
      <c r="E100" s="240" t="s">
        <v>320</v>
      </c>
      <c r="F100" s="244" t="s">
        <v>92</v>
      </c>
      <c r="G100" s="209">
        <f t="shared" si="85"/>
        <v>450</v>
      </c>
      <c r="H100" s="490">
        <f t="shared" si="85"/>
        <v>450</v>
      </c>
      <c r="I100" s="209">
        <f t="shared" si="85"/>
        <v>526</v>
      </c>
      <c r="J100" s="209">
        <f t="shared" si="85"/>
        <v>446</v>
      </c>
      <c r="K100" s="209">
        <f t="shared" si="85"/>
        <v>446</v>
      </c>
      <c r="L100" s="279"/>
      <c r="M100" s="216"/>
      <c r="N100" s="211"/>
    </row>
    <row r="101" spans="1:14" s="113" customFormat="1" ht="31.5" x14ac:dyDescent="0.25">
      <c r="A101" s="574" t="s">
        <v>93</v>
      </c>
      <c r="B101" s="325">
        <v>902</v>
      </c>
      <c r="C101" s="244" t="s">
        <v>84</v>
      </c>
      <c r="D101" s="244" t="s">
        <v>106</v>
      </c>
      <c r="E101" s="240" t="s">
        <v>320</v>
      </c>
      <c r="F101" s="244" t="s">
        <v>94</v>
      </c>
      <c r="G101" s="209">
        <v>450</v>
      </c>
      <c r="H101" s="490">
        <v>450</v>
      </c>
      <c r="I101" s="209">
        <v>526</v>
      </c>
      <c r="J101" s="209">
        <v>446</v>
      </c>
      <c r="K101" s="209">
        <v>446</v>
      </c>
      <c r="L101" s="279"/>
      <c r="M101" s="216"/>
      <c r="N101" s="211"/>
    </row>
    <row r="102" spans="1:14" s="113" customFormat="1" ht="69.75" customHeight="1" x14ac:dyDescent="0.25">
      <c r="A102" s="383" t="s">
        <v>1096</v>
      </c>
      <c r="B102" s="326">
        <v>902</v>
      </c>
      <c r="C102" s="208" t="s">
        <v>84</v>
      </c>
      <c r="D102" s="208" t="s">
        <v>106</v>
      </c>
      <c r="E102" s="6" t="s">
        <v>327</v>
      </c>
      <c r="F102" s="208"/>
      <c r="G102" s="206">
        <f t="shared" ref="G102:H102" si="86">G103+G108</f>
        <v>113.2</v>
      </c>
      <c r="H102" s="492">
        <f t="shared" si="86"/>
        <v>107.2</v>
      </c>
      <c r="I102" s="206">
        <f>I103+I108</f>
        <v>77</v>
      </c>
      <c r="J102" s="206">
        <f t="shared" ref="J102:K102" si="87">J103+J108</f>
        <v>77</v>
      </c>
      <c r="K102" s="206">
        <f t="shared" si="87"/>
        <v>77</v>
      </c>
      <c r="L102" s="279"/>
      <c r="M102" s="216"/>
      <c r="N102" s="211"/>
    </row>
    <row r="103" spans="1:14" s="113" customFormat="1" ht="47.25" x14ac:dyDescent="0.25">
      <c r="A103" s="90" t="s">
        <v>110</v>
      </c>
      <c r="B103" s="325">
        <v>902</v>
      </c>
      <c r="C103" s="244" t="s">
        <v>84</v>
      </c>
      <c r="D103" s="244" t="s">
        <v>106</v>
      </c>
      <c r="E103" s="240" t="s">
        <v>321</v>
      </c>
      <c r="F103" s="244"/>
      <c r="G103" s="209">
        <f t="shared" ref="G103:H103" si="88">G104+G106</f>
        <v>113.2</v>
      </c>
      <c r="H103" s="490">
        <f t="shared" si="88"/>
        <v>107.2</v>
      </c>
      <c r="I103" s="209">
        <f>I104+I106</f>
        <v>77</v>
      </c>
      <c r="J103" s="209">
        <f t="shared" ref="J103:K103" si="89">J104+J106</f>
        <v>77</v>
      </c>
      <c r="K103" s="209">
        <f t="shared" si="89"/>
        <v>77</v>
      </c>
      <c r="L103" s="279"/>
      <c r="M103" s="216"/>
      <c r="N103" s="211"/>
    </row>
    <row r="104" spans="1:14" s="113" customFormat="1" ht="78.75" x14ac:dyDescent="0.25">
      <c r="A104" s="574" t="s">
        <v>87</v>
      </c>
      <c r="B104" s="325">
        <v>902</v>
      </c>
      <c r="C104" s="244" t="s">
        <v>84</v>
      </c>
      <c r="D104" s="244" t="s">
        <v>106</v>
      </c>
      <c r="E104" s="240" t="s">
        <v>321</v>
      </c>
      <c r="F104" s="244" t="s">
        <v>88</v>
      </c>
      <c r="G104" s="209">
        <f t="shared" ref="G104:H104" si="90">G105</f>
        <v>37.200000000000003</v>
      </c>
      <c r="H104" s="490">
        <f t="shared" si="90"/>
        <v>20.2</v>
      </c>
      <c r="I104" s="209">
        <f>I105</f>
        <v>37.200000000000003</v>
      </c>
      <c r="J104" s="209">
        <f t="shared" ref="J104:K104" si="91">J105</f>
        <v>37.200000000000003</v>
      </c>
      <c r="K104" s="209">
        <f t="shared" si="91"/>
        <v>37.200000000000003</v>
      </c>
      <c r="L104" s="279"/>
      <c r="M104" s="216"/>
      <c r="N104" s="211"/>
    </row>
    <row r="105" spans="1:14" s="113" customFormat="1" ht="31.5" x14ac:dyDescent="0.25">
      <c r="A105" s="574" t="s">
        <v>89</v>
      </c>
      <c r="B105" s="325">
        <v>902</v>
      </c>
      <c r="C105" s="244" t="s">
        <v>84</v>
      </c>
      <c r="D105" s="244" t="s">
        <v>106</v>
      </c>
      <c r="E105" s="240" t="s">
        <v>321</v>
      </c>
      <c r="F105" s="244" t="s">
        <v>90</v>
      </c>
      <c r="G105" s="209">
        <v>37.200000000000003</v>
      </c>
      <c r="H105" s="490">
        <v>20.2</v>
      </c>
      <c r="I105" s="209">
        <v>37.200000000000003</v>
      </c>
      <c r="J105" s="209">
        <v>37.200000000000003</v>
      </c>
      <c r="K105" s="209">
        <v>37.200000000000003</v>
      </c>
      <c r="L105" s="279"/>
      <c r="M105" s="216"/>
      <c r="N105" s="211"/>
    </row>
    <row r="106" spans="1:14" s="113" customFormat="1" ht="31.5" x14ac:dyDescent="0.25">
      <c r="A106" s="574" t="s">
        <v>91</v>
      </c>
      <c r="B106" s="325">
        <v>902</v>
      </c>
      <c r="C106" s="244" t="s">
        <v>84</v>
      </c>
      <c r="D106" s="244" t="s">
        <v>106</v>
      </c>
      <c r="E106" s="240" t="s">
        <v>321</v>
      </c>
      <c r="F106" s="244" t="s">
        <v>92</v>
      </c>
      <c r="G106" s="209">
        <f t="shared" ref="G106:H106" si="92">G107</f>
        <v>76</v>
      </c>
      <c r="H106" s="490">
        <f t="shared" si="92"/>
        <v>87</v>
      </c>
      <c r="I106" s="209">
        <f>I107</f>
        <v>39.799999999999997</v>
      </c>
      <c r="J106" s="209">
        <f t="shared" ref="J106:K106" si="93">J107</f>
        <v>39.799999999999997</v>
      </c>
      <c r="K106" s="209">
        <f t="shared" si="93"/>
        <v>39.799999999999997</v>
      </c>
      <c r="L106" s="279"/>
      <c r="M106" s="216"/>
      <c r="N106" s="211"/>
    </row>
    <row r="107" spans="1:14" s="113" customFormat="1" ht="31.5" x14ac:dyDescent="0.25">
      <c r="A107" s="574" t="s">
        <v>93</v>
      </c>
      <c r="B107" s="325">
        <v>902</v>
      </c>
      <c r="C107" s="244" t="s">
        <v>84</v>
      </c>
      <c r="D107" s="244" t="s">
        <v>106</v>
      </c>
      <c r="E107" s="240" t="s">
        <v>321</v>
      </c>
      <c r="F107" s="244" t="s">
        <v>94</v>
      </c>
      <c r="G107" s="209">
        <v>76</v>
      </c>
      <c r="H107" s="490">
        <v>87</v>
      </c>
      <c r="I107" s="209">
        <v>39.799999999999997</v>
      </c>
      <c r="J107" s="209">
        <v>39.799999999999997</v>
      </c>
      <c r="K107" s="209">
        <v>39.799999999999997</v>
      </c>
      <c r="L107" s="279"/>
      <c r="M107" s="216"/>
      <c r="N107" s="211"/>
    </row>
    <row r="108" spans="1:14" s="113" customFormat="1" ht="47.25" hidden="1" x14ac:dyDescent="0.25">
      <c r="A108" s="536" t="s">
        <v>520</v>
      </c>
      <c r="B108" s="325">
        <v>902</v>
      </c>
      <c r="C108" s="244" t="s">
        <v>84</v>
      </c>
      <c r="D108" s="244" t="s">
        <v>106</v>
      </c>
      <c r="E108" s="240" t="s">
        <v>436</v>
      </c>
      <c r="F108" s="244"/>
      <c r="G108" s="209">
        <f t="shared" ref="G108:H109" si="94">G109</f>
        <v>0</v>
      </c>
      <c r="H108" s="490">
        <f t="shared" si="94"/>
        <v>0</v>
      </c>
      <c r="I108" s="209">
        <f>I109</f>
        <v>0</v>
      </c>
      <c r="J108" s="209">
        <f t="shared" ref="J108:K109" si="95">J109</f>
        <v>0</v>
      </c>
      <c r="K108" s="209">
        <f t="shared" si="95"/>
        <v>0</v>
      </c>
      <c r="L108" s="279"/>
      <c r="M108" s="216"/>
      <c r="N108" s="211"/>
    </row>
    <row r="109" spans="1:14" s="113" customFormat="1" ht="31.5" hidden="1" x14ac:dyDescent="0.25">
      <c r="A109" s="574" t="s">
        <v>91</v>
      </c>
      <c r="B109" s="325">
        <v>902</v>
      </c>
      <c r="C109" s="244" t="s">
        <v>84</v>
      </c>
      <c r="D109" s="244" t="s">
        <v>106</v>
      </c>
      <c r="E109" s="240" t="s">
        <v>436</v>
      </c>
      <c r="F109" s="244" t="s">
        <v>92</v>
      </c>
      <c r="G109" s="209">
        <f t="shared" si="94"/>
        <v>0</v>
      </c>
      <c r="H109" s="490">
        <f t="shared" si="94"/>
        <v>0</v>
      </c>
      <c r="I109" s="209">
        <f>I110</f>
        <v>0</v>
      </c>
      <c r="J109" s="209">
        <f t="shared" si="95"/>
        <v>0</v>
      </c>
      <c r="K109" s="209">
        <f t="shared" si="95"/>
        <v>0</v>
      </c>
      <c r="L109" s="279"/>
      <c r="M109" s="216"/>
      <c r="N109" s="211"/>
    </row>
    <row r="110" spans="1:14" s="113" customFormat="1" ht="31.5" hidden="1" x14ac:dyDescent="0.25">
      <c r="A110" s="574" t="s">
        <v>93</v>
      </c>
      <c r="B110" s="325">
        <v>902</v>
      </c>
      <c r="C110" s="244" t="s">
        <v>84</v>
      </c>
      <c r="D110" s="244" t="s">
        <v>106</v>
      </c>
      <c r="E110" s="240" t="s">
        <v>267</v>
      </c>
      <c r="F110" s="244" t="s">
        <v>94</v>
      </c>
      <c r="G110" s="209">
        <v>0</v>
      </c>
      <c r="H110" s="490"/>
      <c r="I110" s="209">
        <v>0</v>
      </c>
      <c r="J110" s="209">
        <v>0</v>
      </c>
      <c r="K110" s="209">
        <v>0</v>
      </c>
      <c r="L110" s="279"/>
      <c r="M110" s="216"/>
      <c r="N110" s="211"/>
    </row>
    <row r="111" spans="1:14" s="113" customFormat="1" ht="51" customHeight="1" x14ac:dyDescent="0.25">
      <c r="A111" s="122" t="s">
        <v>446</v>
      </c>
      <c r="B111" s="205">
        <v>902</v>
      </c>
      <c r="C111" s="208" t="s">
        <v>84</v>
      </c>
      <c r="D111" s="208" t="s">
        <v>106</v>
      </c>
      <c r="E111" s="6" t="s">
        <v>328</v>
      </c>
      <c r="F111" s="208"/>
      <c r="G111" s="206">
        <f t="shared" ref="G111:H113" si="96">G112</f>
        <v>0.5</v>
      </c>
      <c r="H111" s="492">
        <f t="shared" si="96"/>
        <v>0</v>
      </c>
      <c r="I111" s="206">
        <f>I112</f>
        <v>0</v>
      </c>
      <c r="J111" s="206">
        <f t="shared" ref="J111:K113" si="97">J112</f>
        <v>0</v>
      </c>
      <c r="K111" s="206">
        <f t="shared" si="97"/>
        <v>0</v>
      </c>
      <c r="L111" s="279"/>
      <c r="M111" s="216"/>
      <c r="N111" s="211"/>
    </row>
    <row r="112" spans="1:14" s="113" customFormat="1" ht="47.25" x14ac:dyDescent="0.25">
      <c r="A112" s="22" t="s">
        <v>115</v>
      </c>
      <c r="B112" s="325">
        <v>902</v>
      </c>
      <c r="C112" s="244" t="s">
        <v>84</v>
      </c>
      <c r="D112" s="244" t="s">
        <v>106</v>
      </c>
      <c r="E112" s="240" t="s">
        <v>322</v>
      </c>
      <c r="F112" s="244"/>
      <c r="G112" s="209">
        <f t="shared" si="96"/>
        <v>0.5</v>
      </c>
      <c r="H112" s="490">
        <f t="shared" si="96"/>
        <v>0</v>
      </c>
      <c r="I112" s="209">
        <f>I113</f>
        <v>0</v>
      </c>
      <c r="J112" s="209">
        <f t="shared" si="97"/>
        <v>0</v>
      </c>
      <c r="K112" s="209">
        <f t="shared" si="97"/>
        <v>0</v>
      </c>
      <c r="L112" s="279"/>
      <c r="M112" s="216"/>
      <c r="N112" s="211"/>
    </row>
    <row r="113" spans="1:18" s="113" customFormat="1" ht="31.5" x14ac:dyDescent="0.25">
      <c r="A113" s="574" t="s">
        <v>91</v>
      </c>
      <c r="B113" s="325">
        <v>902</v>
      </c>
      <c r="C113" s="244" t="s">
        <v>84</v>
      </c>
      <c r="D113" s="244" t="s">
        <v>106</v>
      </c>
      <c r="E113" s="240" t="s">
        <v>322</v>
      </c>
      <c r="F113" s="244" t="s">
        <v>92</v>
      </c>
      <c r="G113" s="209">
        <f t="shared" si="96"/>
        <v>0.5</v>
      </c>
      <c r="H113" s="490">
        <f t="shared" si="96"/>
        <v>0</v>
      </c>
      <c r="I113" s="209">
        <f>I114</f>
        <v>0</v>
      </c>
      <c r="J113" s="209">
        <f t="shared" si="97"/>
        <v>0</v>
      </c>
      <c r="K113" s="209">
        <f t="shared" si="97"/>
        <v>0</v>
      </c>
      <c r="L113" s="279"/>
      <c r="M113" s="216"/>
      <c r="N113" s="211"/>
    </row>
    <row r="114" spans="1:18" s="113" customFormat="1" ht="31.5" x14ac:dyDescent="0.25">
      <c r="A114" s="574" t="s">
        <v>93</v>
      </c>
      <c r="B114" s="325">
        <v>902</v>
      </c>
      <c r="C114" s="244" t="s">
        <v>84</v>
      </c>
      <c r="D114" s="244" t="s">
        <v>106</v>
      </c>
      <c r="E114" s="240" t="s">
        <v>322</v>
      </c>
      <c r="F114" s="244" t="s">
        <v>94</v>
      </c>
      <c r="G114" s="209">
        <v>0.5</v>
      </c>
      <c r="H114" s="490">
        <v>0</v>
      </c>
      <c r="I114" s="209">
        <v>0</v>
      </c>
      <c r="J114" s="209">
        <v>0</v>
      </c>
      <c r="K114" s="209">
        <v>0</v>
      </c>
      <c r="L114" s="279"/>
      <c r="M114" s="216"/>
      <c r="N114" s="211"/>
    </row>
    <row r="115" spans="1:18" ht="47.25" x14ac:dyDescent="0.25">
      <c r="A115" s="572" t="s">
        <v>85</v>
      </c>
      <c r="B115" s="205">
        <v>902</v>
      </c>
      <c r="C115" s="208" t="s">
        <v>84</v>
      </c>
      <c r="D115" s="208" t="s">
        <v>86</v>
      </c>
      <c r="E115" s="208"/>
      <c r="F115" s="244"/>
      <c r="G115" s="206">
        <f t="shared" ref="G115:H116" si="98">G116</f>
        <v>1771</v>
      </c>
      <c r="H115" s="492">
        <f t="shared" si="98"/>
        <v>1771</v>
      </c>
      <c r="I115" s="206">
        <f>I116</f>
        <v>1943.1</v>
      </c>
      <c r="J115" s="206">
        <f t="shared" ref="J115:K116" si="99">J116</f>
        <v>1861</v>
      </c>
      <c r="K115" s="206">
        <f t="shared" si="99"/>
        <v>1936.9</v>
      </c>
      <c r="O115" s="113"/>
      <c r="P115" s="1"/>
      <c r="Q115" s="1"/>
      <c r="R115" s="1"/>
    </row>
    <row r="116" spans="1:18" ht="39.200000000000003" customHeight="1" x14ac:dyDescent="0.25">
      <c r="A116" s="572" t="s">
        <v>376</v>
      </c>
      <c r="B116" s="205">
        <v>902</v>
      </c>
      <c r="C116" s="208" t="s">
        <v>84</v>
      </c>
      <c r="D116" s="208" t="s">
        <v>86</v>
      </c>
      <c r="E116" s="208" t="s">
        <v>335</v>
      </c>
      <c r="F116" s="208"/>
      <c r="G116" s="206">
        <f t="shared" si="98"/>
        <v>1771</v>
      </c>
      <c r="H116" s="492">
        <f t="shared" si="98"/>
        <v>1771</v>
      </c>
      <c r="I116" s="206">
        <f>I117</f>
        <v>1943.1</v>
      </c>
      <c r="J116" s="206">
        <f t="shared" si="99"/>
        <v>1861</v>
      </c>
      <c r="K116" s="206">
        <f t="shared" si="99"/>
        <v>1936.9</v>
      </c>
      <c r="O116" s="113"/>
      <c r="P116" s="1"/>
      <c r="Q116" s="1"/>
      <c r="R116" s="1"/>
    </row>
    <row r="117" spans="1:18" ht="15.75" x14ac:dyDescent="0.25">
      <c r="A117" s="572" t="s">
        <v>377</v>
      </c>
      <c r="B117" s="205">
        <v>902</v>
      </c>
      <c r="C117" s="208" t="s">
        <v>84</v>
      </c>
      <c r="D117" s="208" t="s">
        <v>86</v>
      </c>
      <c r="E117" s="208" t="s">
        <v>336</v>
      </c>
      <c r="F117" s="208"/>
      <c r="G117" s="206">
        <f t="shared" ref="G117:H117" si="100">G118+G121</f>
        <v>1771</v>
      </c>
      <c r="H117" s="492">
        <f t="shared" si="100"/>
        <v>1771</v>
      </c>
      <c r="I117" s="206">
        <f>I118+I121</f>
        <v>1943.1</v>
      </c>
      <c r="J117" s="206">
        <f t="shared" ref="J117:K117" si="101">J118+J121</f>
        <v>1861</v>
      </c>
      <c r="K117" s="206">
        <f t="shared" si="101"/>
        <v>1936.9</v>
      </c>
      <c r="O117" s="113"/>
      <c r="P117" s="1"/>
      <c r="Q117" s="1"/>
      <c r="R117" s="1"/>
    </row>
    <row r="118" spans="1:18" ht="31.5" x14ac:dyDescent="0.25">
      <c r="A118" s="574" t="s">
        <v>360</v>
      </c>
      <c r="B118" s="325">
        <v>902</v>
      </c>
      <c r="C118" s="244" t="s">
        <v>84</v>
      </c>
      <c r="D118" s="244" t="s">
        <v>86</v>
      </c>
      <c r="E118" s="244" t="s">
        <v>337</v>
      </c>
      <c r="F118" s="244"/>
      <c r="G118" s="209">
        <f t="shared" ref="G118:H119" si="102">G119</f>
        <v>1771</v>
      </c>
      <c r="H118" s="490">
        <f t="shared" si="102"/>
        <v>1771</v>
      </c>
      <c r="I118" s="209">
        <f>I119</f>
        <v>1857.1</v>
      </c>
      <c r="J118" s="209">
        <f t="shared" ref="J118:K119" si="103">J119</f>
        <v>1861</v>
      </c>
      <c r="K118" s="209">
        <f t="shared" si="103"/>
        <v>1893.9</v>
      </c>
      <c r="O118" s="113"/>
      <c r="P118" s="1"/>
      <c r="Q118" s="1"/>
      <c r="R118" s="1"/>
    </row>
    <row r="119" spans="1:18" ht="78.75" x14ac:dyDescent="0.25">
      <c r="A119" s="574" t="s">
        <v>87</v>
      </c>
      <c r="B119" s="325">
        <v>902</v>
      </c>
      <c r="C119" s="244" t="s">
        <v>84</v>
      </c>
      <c r="D119" s="244" t="s">
        <v>86</v>
      </c>
      <c r="E119" s="244" t="s">
        <v>337</v>
      </c>
      <c r="F119" s="244" t="s">
        <v>88</v>
      </c>
      <c r="G119" s="209">
        <f t="shared" si="102"/>
        <v>1771</v>
      </c>
      <c r="H119" s="490">
        <f t="shared" si="102"/>
        <v>1771</v>
      </c>
      <c r="I119" s="209">
        <f>I120</f>
        <v>1857.1</v>
      </c>
      <c r="J119" s="209">
        <f t="shared" si="103"/>
        <v>1861</v>
      </c>
      <c r="K119" s="209">
        <f t="shared" si="103"/>
        <v>1893.9</v>
      </c>
      <c r="O119" s="113"/>
      <c r="P119" s="1"/>
      <c r="Q119" s="1"/>
      <c r="R119" s="1"/>
    </row>
    <row r="120" spans="1:18" ht="31.5" x14ac:dyDescent="0.25">
      <c r="A120" s="574" t="s">
        <v>89</v>
      </c>
      <c r="B120" s="325">
        <v>902</v>
      </c>
      <c r="C120" s="244" t="s">
        <v>84</v>
      </c>
      <c r="D120" s="244" t="s">
        <v>86</v>
      </c>
      <c r="E120" s="244" t="s">
        <v>337</v>
      </c>
      <c r="F120" s="244" t="s">
        <v>90</v>
      </c>
      <c r="G120" s="18">
        <v>1771</v>
      </c>
      <c r="H120" s="491">
        <v>1771</v>
      </c>
      <c r="I120" s="18">
        <v>1857.1</v>
      </c>
      <c r="J120" s="18">
        <v>1861</v>
      </c>
      <c r="K120" s="18">
        <v>1893.9</v>
      </c>
      <c r="O120" s="113"/>
      <c r="P120" s="1"/>
      <c r="Q120" s="1"/>
      <c r="R120" s="1"/>
    </row>
    <row r="121" spans="1:18" ht="31.7" customHeight="1" x14ac:dyDescent="0.25">
      <c r="A121" s="574" t="s">
        <v>318</v>
      </c>
      <c r="B121" s="325">
        <v>902</v>
      </c>
      <c r="C121" s="244" t="s">
        <v>84</v>
      </c>
      <c r="D121" s="244" t="s">
        <v>86</v>
      </c>
      <c r="E121" s="244" t="s">
        <v>339</v>
      </c>
      <c r="F121" s="244"/>
      <c r="G121" s="209">
        <f t="shared" ref="G121:H122" si="104">G122</f>
        <v>0</v>
      </c>
      <c r="H121" s="490">
        <f t="shared" si="104"/>
        <v>0</v>
      </c>
      <c r="I121" s="209">
        <f>I122</f>
        <v>86</v>
      </c>
      <c r="J121" s="209">
        <f t="shared" ref="J121:K122" si="105">J122</f>
        <v>0</v>
      </c>
      <c r="K121" s="209">
        <f t="shared" si="105"/>
        <v>43</v>
      </c>
      <c r="O121" s="113"/>
      <c r="P121" s="1"/>
      <c r="Q121" s="1"/>
      <c r="R121" s="1"/>
    </row>
    <row r="122" spans="1:18" s="113" customFormat="1" ht="31.7" customHeight="1" x14ac:dyDescent="0.25">
      <c r="A122" s="574" t="s">
        <v>87</v>
      </c>
      <c r="B122" s="325">
        <v>902</v>
      </c>
      <c r="C122" s="244" t="s">
        <v>84</v>
      </c>
      <c r="D122" s="244" t="s">
        <v>86</v>
      </c>
      <c r="E122" s="244" t="s">
        <v>339</v>
      </c>
      <c r="F122" s="244" t="s">
        <v>88</v>
      </c>
      <c r="G122" s="209">
        <f t="shared" si="104"/>
        <v>0</v>
      </c>
      <c r="H122" s="490">
        <f t="shared" si="104"/>
        <v>0</v>
      </c>
      <c r="I122" s="209">
        <f>I123</f>
        <v>86</v>
      </c>
      <c r="J122" s="209">
        <f t="shared" si="105"/>
        <v>0</v>
      </c>
      <c r="K122" s="209">
        <f t="shared" si="105"/>
        <v>43</v>
      </c>
      <c r="L122" s="279"/>
      <c r="M122" s="216"/>
      <c r="N122" s="211"/>
    </row>
    <row r="123" spans="1:18" ht="34.5" customHeight="1" x14ac:dyDescent="0.25">
      <c r="A123" s="574" t="s">
        <v>89</v>
      </c>
      <c r="B123" s="325">
        <v>902</v>
      </c>
      <c r="C123" s="244" t="s">
        <v>84</v>
      </c>
      <c r="D123" s="244" t="s">
        <v>86</v>
      </c>
      <c r="E123" s="244" t="s">
        <v>339</v>
      </c>
      <c r="F123" s="244" t="s">
        <v>90</v>
      </c>
      <c r="G123" s="209">
        <v>0</v>
      </c>
      <c r="H123" s="490">
        <v>0</v>
      </c>
      <c r="I123" s="209">
        <v>86</v>
      </c>
      <c r="J123" s="209">
        <v>0</v>
      </c>
      <c r="K123" s="209">
        <v>43</v>
      </c>
      <c r="O123" s="113"/>
      <c r="P123" s="1"/>
      <c r="Q123" s="1"/>
      <c r="R123" s="1"/>
    </row>
    <row r="124" spans="1:18" s="113" customFormat="1" ht="17.45" hidden="1" customHeight="1" x14ac:dyDescent="0.25">
      <c r="A124" s="572" t="s">
        <v>934</v>
      </c>
      <c r="B124" s="205">
        <v>902</v>
      </c>
      <c r="C124" s="208" t="s">
        <v>84</v>
      </c>
      <c r="D124" s="208" t="s">
        <v>148</v>
      </c>
      <c r="E124" s="208"/>
      <c r="F124" s="244"/>
      <c r="G124" s="206">
        <f t="shared" ref="G124:K126" si="106">G125</f>
        <v>0</v>
      </c>
      <c r="H124" s="492">
        <f t="shared" si="106"/>
        <v>0</v>
      </c>
      <c r="I124" s="206">
        <f t="shared" si="106"/>
        <v>0</v>
      </c>
      <c r="J124" s="206">
        <f t="shared" si="106"/>
        <v>0</v>
      </c>
      <c r="K124" s="206">
        <f t="shared" si="106"/>
        <v>0</v>
      </c>
      <c r="L124" s="279"/>
      <c r="M124" s="216"/>
      <c r="N124" s="211"/>
    </row>
    <row r="125" spans="1:18" s="113" customFormat="1" ht="21.75" hidden="1" customHeight="1" x14ac:dyDescent="0.25">
      <c r="A125" s="572" t="s">
        <v>100</v>
      </c>
      <c r="B125" s="205">
        <v>902</v>
      </c>
      <c r="C125" s="208" t="s">
        <v>84</v>
      </c>
      <c r="D125" s="208" t="s">
        <v>148</v>
      </c>
      <c r="E125" s="208" t="s">
        <v>343</v>
      </c>
      <c r="F125" s="244"/>
      <c r="G125" s="206">
        <f t="shared" si="106"/>
        <v>0</v>
      </c>
      <c r="H125" s="492">
        <f t="shared" si="106"/>
        <v>0</v>
      </c>
      <c r="I125" s="206">
        <f t="shared" si="106"/>
        <v>0</v>
      </c>
      <c r="J125" s="206">
        <f t="shared" si="106"/>
        <v>0</v>
      </c>
      <c r="K125" s="206">
        <f t="shared" si="106"/>
        <v>0</v>
      </c>
      <c r="L125" s="279"/>
      <c r="M125" s="216"/>
      <c r="N125" s="211"/>
    </row>
    <row r="126" spans="1:18" s="113" customFormat="1" ht="34.5" hidden="1" customHeight="1" x14ac:dyDescent="0.25">
      <c r="A126" s="572" t="s">
        <v>344</v>
      </c>
      <c r="B126" s="205">
        <v>902</v>
      </c>
      <c r="C126" s="208" t="s">
        <v>84</v>
      </c>
      <c r="D126" s="208" t="s">
        <v>148</v>
      </c>
      <c r="E126" s="208" t="s">
        <v>342</v>
      </c>
      <c r="F126" s="244"/>
      <c r="G126" s="206">
        <f t="shared" si="106"/>
        <v>0</v>
      </c>
      <c r="H126" s="492">
        <f t="shared" si="106"/>
        <v>0</v>
      </c>
      <c r="I126" s="206">
        <f t="shared" si="106"/>
        <v>0</v>
      </c>
      <c r="J126" s="206">
        <f t="shared" si="106"/>
        <v>0</v>
      </c>
      <c r="K126" s="206">
        <f t="shared" si="106"/>
        <v>0</v>
      </c>
      <c r="L126" s="279"/>
      <c r="M126" s="216"/>
      <c r="N126" s="211"/>
    </row>
    <row r="127" spans="1:18" s="113" customFormat="1" ht="18" hidden="1" customHeight="1" x14ac:dyDescent="0.25">
      <c r="A127" s="28" t="s">
        <v>118</v>
      </c>
      <c r="B127" s="325">
        <v>902</v>
      </c>
      <c r="C127" s="244" t="s">
        <v>84</v>
      </c>
      <c r="D127" s="244" t="s">
        <v>148</v>
      </c>
      <c r="E127" s="244" t="s">
        <v>559</v>
      </c>
      <c r="F127" s="244"/>
      <c r="G127" s="209">
        <f t="shared" ref="G127:H127" si="107">G128+G130</f>
        <v>0</v>
      </c>
      <c r="H127" s="490">
        <f t="shared" si="107"/>
        <v>0</v>
      </c>
      <c r="I127" s="209">
        <f>I128+I130</f>
        <v>0</v>
      </c>
      <c r="J127" s="209">
        <f t="shared" ref="J127:K127" si="108">J128+J130</f>
        <v>0</v>
      </c>
      <c r="K127" s="209">
        <f t="shared" si="108"/>
        <v>0</v>
      </c>
      <c r="L127" s="279"/>
      <c r="M127" s="216"/>
      <c r="N127" s="211"/>
    </row>
    <row r="128" spans="1:18" s="113" customFormat="1" ht="69.75" hidden="1" customHeight="1" x14ac:dyDescent="0.25">
      <c r="A128" s="574" t="s">
        <v>87</v>
      </c>
      <c r="B128" s="325">
        <v>902</v>
      </c>
      <c r="C128" s="244" t="s">
        <v>84</v>
      </c>
      <c r="D128" s="244" t="s">
        <v>148</v>
      </c>
      <c r="E128" s="244" t="s">
        <v>559</v>
      </c>
      <c r="F128" s="244" t="s">
        <v>88</v>
      </c>
      <c r="G128" s="209">
        <f t="shared" ref="G128:H128" si="109">G129</f>
        <v>0</v>
      </c>
      <c r="H128" s="490">
        <f t="shared" si="109"/>
        <v>0</v>
      </c>
      <c r="I128" s="209">
        <f>I129</f>
        <v>0</v>
      </c>
      <c r="J128" s="209">
        <f t="shared" ref="J128:K128" si="110">J129</f>
        <v>0</v>
      </c>
      <c r="K128" s="209">
        <f t="shared" si="110"/>
        <v>0</v>
      </c>
      <c r="L128" s="279"/>
      <c r="M128" s="216"/>
      <c r="N128" s="211"/>
    </row>
    <row r="129" spans="1:18" s="113" customFormat="1" ht="34.5" hidden="1" customHeight="1" x14ac:dyDescent="0.25">
      <c r="A129" s="574" t="s">
        <v>89</v>
      </c>
      <c r="B129" s="325">
        <v>902</v>
      </c>
      <c r="C129" s="244" t="s">
        <v>84</v>
      </c>
      <c r="D129" s="244" t="s">
        <v>148</v>
      </c>
      <c r="E129" s="244" t="s">
        <v>559</v>
      </c>
      <c r="F129" s="244" t="s">
        <v>90</v>
      </c>
      <c r="G129" s="209"/>
      <c r="H129" s="490"/>
      <c r="I129" s="209">
        <v>0</v>
      </c>
      <c r="J129" s="209">
        <v>0</v>
      </c>
      <c r="K129" s="209">
        <v>0</v>
      </c>
      <c r="L129" s="279"/>
      <c r="M129" s="216"/>
      <c r="N129" s="211"/>
    </row>
    <row r="130" spans="1:18" s="113" customFormat="1" ht="34.5" hidden="1" customHeight="1" x14ac:dyDescent="0.25">
      <c r="A130" s="574" t="s">
        <v>117</v>
      </c>
      <c r="B130" s="325">
        <v>902</v>
      </c>
      <c r="C130" s="244" t="s">
        <v>84</v>
      </c>
      <c r="D130" s="244" t="s">
        <v>148</v>
      </c>
      <c r="E130" s="244" t="s">
        <v>559</v>
      </c>
      <c r="F130" s="244" t="s">
        <v>92</v>
      </c>
      <c r="G130" s="209">
        <f t="shared" ref="G130:H130" si="111">G131</f>
        <v>0</v>
      </c>
      <c r="H130" s="490">
        <f t="shared" si="111"/>
        <v>0</v>
      </c>
      <c r="I130" s="209">
        <f>I131</f>
        <v>0</v>
      </c>
      <c r="J130" s="209">
        <f t="shared" ref="J130:K130" si="112">J131</f>
        <v>0</v>
      </c>
      <c r="K130" s="209">
        <f t="shared" si="112"/>
        <v>0</v>
      </c>
      <c r="L130" s="279"/>
      <c r="M130" s="216"/>
      <c r="N130" s="211"/>
    </row>
    <row r="131" spans="1:18" s="113" customFormat="1" ht="34.5" hidden="1" customHeight="1" x14ac:dyDescent="0.25">
      <c r="A131" s="574" t="s">
        <v>93</v>
      </c>
      <c r="B131" s="325">
        <v>902</v>
      </c>
      <c r="C131" s="244" t="s">
        <v>84</v>
      </c>
      <c r="D131" s="244" t="s">
        <v>148</v>
      </c>
      <c r="E131" s="244" t="s">
        <v>559</v>
      </c>
      <c r="F131" s="244" t="s">
        <v>94</v>
      </c>
      <c r="G131" s="209"/>
      <c r="H131" s="490"/>
      <c r="I131" s="209">
        <v>0</v>
      </c>
      <c r="J131" s="209">
        <v>0</v>
      </c>
      <c r="K131" s="209">
        <v>0</v>
      </c>
      <c r="L131" s="279"/>
      <c r="M131" s="216"/>
      <c r="N131" s="211"/>
    </row>
    <row r="132" spans="1:18" ht="15.75" x14ac:dyDescent="0.25">
      <c r="A132" s="572" t="s">
        <v>98</v>
      </c>
      <c r="B132" s="205">
        <v>902</v>
      </c>
      <c r="C132" s="208" t="s">
        <v>84</v>
      </c>
      <c r="D132" s="208" t="s">
        <v>99</v>
      </c>
      <c r="E132" s="208"/>
      <c r="F132" s="208"/>
      <c r="G132" s="206">
        <f>G155+G164+G133+G174+G150+G169</f>
        <v>12338.9</v>
      </c>
      <c r="H132" s="492">
        <f>H155+H164+H133+H174+H150+H169</f>
        <v>18556.100000000002</v>
      </c>
      <c r="I132" s="206">
        <f>I155+I164+I133+I174+I150+I169</f>
        <v>171</v>
      </c>
      <c r="J132" s="206">
        <f>J155+J164+J133+J174+J150+J169</f>
        <v>231</v>
      </c>
      <c r="K132" s="206">
        <f>K155+K164+K133+K174+K150+K169</f>
        <v>191</v>
      </c>
      <c r="L132" s="280"/>
      <c r="O132" s="113"/>
      <c r="P132" s="1"/>
      <c r="Q132" s="1"/>
      <c r="R132" s="1"/>
    </row>
    <row r="133" spans="1:18" s="113" customFormat="1" ht="19.5" customHeight="1" x14ac:dyDescent="0.25">
      <c r="A133" s="572" t="s">
        <v>100</v>
      </c>
      <c r="B133" s="205">
        <v>902</v>
      </c>
      <c r="C133" s="208" t="s">
        <v>84</v>
      </c>
      <c r="D133" s="208" t="s">
        <v>99</v>
      </c>
      <c r="E133" s="208" t="s">
        <v>343</v>
      </c>
      <c r="F133" s="208"/>
      <c r="G133" s="206">
        <f>G134+G141</f>
        <v>12130.9</v>
      </c>
      <c r="H133" s="492">
        <f>H134+H141</f>
        <v>18434.900000000001</v>
      </c>
      <c r="I133" s="206">
        <f>I134</f>
        <v>0</v>
      </c>
      <c r="J133" s="206">
        <f t="shared" ref="J133:K133" si="113">J134</f>
        <v>0</v>
      </c>
      <c r="K133" s="206">
        <f t="shared" si="113"/>
        <v>0</v>
      </c>
      <c r="L133" s="279"/>
      <c r="M133" s="216"/>
      <c r="N133" s="211"/>
    </row>
    <row r="134" spans="1:18" s="113" customFormat="1" ht="30.6" customHeight="1" x14ac:dyDescent="0.25">
      <c r="A134" s="572" t="s">
        <v>344</v>
      </c>
      <c r="B134" s="205">
        <v>902</v>
      </c>
      <c r="C134" s="208" t="s">
        <v>84</v>
      </c>
      <c r="D134" s="208" t="s">
        <v>99</v>
      </c>
      <c r="E134" s="208" t="s">
        <v>342</v>
      </c>
      <c r="F134" s="208"/>
      <c r="G134" s="206">
        <f t="shared" ref="G134:K136" si="114">G135</f>
        <v>5108.8999999999996</v>
      </c>
      <c r="H134" s="492">
        <f t="shared" si="114"/>
        <v>11558.9</v>
      </c>
      <c r="I134" s="206">
        <f t="shared" si="114"/>
        <v>0</v>
      </c>
      <c r="J134" s="206">
        <f t="shared" si="114"/>
        <v>0</v>
      </c>
      <c r="K134" s="206">
        <f t="shared" si="114"/>
        <v>0</v>
      </c>
      <c r="L134" s="279"/>
      <c r="M134" s="216"/>
      <c r="N134" s="211"/>
    </row>
    <row r="135" spans="1:18" s="113" customFormat="1" ht="19.5" customHeight="1" x14ac:dyDescent="0.25">
      <c r="A135" s="574" t="s">
        <v>118</v>
      </c>
      <c r="B135" s="325">
        <v>902</v>
      </c>
      <c r="C135" s="244" t="s">
        <v>84</v>
      </c>
      <c r="D135" s="244" t="s">
        <v>99</v>
      </c>
      <c r="E135" s="244" t="s">
        <v>559</v>
      </c>
      <c r="F135" s="244"/>
      <c r="G135" s="209">
        <f t="shared" ref="G135:H135" si="115">G136+G138</f>
        <v>5108.8999999999996</v>
      </c>
      <c r="H135" s="490">
        <f t="shared" si="115"/>
        <v>11558.9</v>
      </c>
      <c r="I135" s="209">
        <f>I136+I138</f>
        <v>0</v>
      </c>
      <c r="J135" s="209">
        <f t="shared" ref="J135:K135" si="116">J136+J138</f>
        <v>0</v>
      </c>
      <c r="K135" s="209">
        <f t="shared" si="116"/>
        <v>0</v>
      </c>
      <c r="L135" s="279"/>
      <c r="M135" s="216"/>
      <c r="N135" s="211"/>
    </row>
    <row r="136" spans="1:18" s="113" customFormat="1" ht="31.15" customHeight="1" x14ac:dyDescent="0.25">
      <c r="A136" s="574" t="s">
        <v>117</v>
      </c>
      <c r="B136" s="325">
        <v>902</v>
      </c>
      <c r="C136" s="244" t="s">
        <v>84</v>
      </c>
      <c r="D136" s="244" t="s">
        <v>99</v>
      </c>
      <c r="E136" s="244" t="s">
        <v>559</v>
      </c>
      <c r="F136" s="244" t="s">
        <v>92</v>
      </c>
      <c r="G136" s="209">
        <f t="shared" si="114"/>
        <v>133.9</v>
      </c>
      <c r="H136" s="490">
        <f t="shared" si="114"/>
        <v>133.9</v>
      </c>
      <c r="I136" s="209">
        <f t="shared" si="114"/>
        <v>0</v>
      </c>
      <c r="J136" s="209">
        <f t="shared" si="114"/>
        <v>0</v>
      </c>
      <c r="K136" s="209">
        <f t="shared" si="114"/>
        <v>0</v>
      </c>
      <c r="L136" s="279"/>
      <c r="M136" s="216"/>
      <c r="N136" s="211"/>
    </row>
    <row r="137" spans="1:18" s="113" customFormat="1" ht="30.6" customHeight="1" x14ac:dyDescent="0.25">
      <c r="A137" s="574" t="s">
        <v>93</v>
      </c>
      <c r="B137" s="325">
        <v>902</v>
      </c>
      <c r="C137" s="244" t="s">
        <v>84</v>
      </c>
      <c r="D137" s="244" t="s">
        <v>99</v>
      </c>
      <c r="E137" s="244" t="s">
        <v>559</v>
      </c>
      <c r="F137" s="244" t="s">
        <v>94</v>
      </c>
      <c r="G137" s="209">
        <v>133.9</v>
      </c>
      <c r="H137" s="490">
        <v>133.9</v>
      </c>
      <c r="I137" s="209">
        <v>0</v>
      </c>
      <c r="J137" s="209">
        <v>0</v>
      </c>
      <c r="K137" s="209">
        <v>0</v>
      </c>
      <c r="L137" s="279"/>
      <c r="M137" s="216"/>
      <c r="N137" s="211"/>
    </row>
    <row r="138" spans="1:18" s="242" customFormat="1" ht="15.75" x14ac:dyDescent="0.25">
      <c r="A138" s="20" t="s">
        <v>95</v>
      </c>
      <c r="B138" s="325">
        <v>902</v>
      </c>
      <c r="C138" s="244" t="s">
        <v>84</v>
      </c>
      <c r="D138" s="244" t="s">
        <v>99</v>
      </c>
      <c r="E138" s="244" t="s">
        <v>559</v>
      </c>
      <c r="F138" s="244" t="s">
        <v>101</v>
      </c>
      <c r="G138" s="209">
        <f t="shared" ref="G138:H138" si="117">G139+G140</f>
        <v>4975</v>
      </c>
      <c r="H138" s="490">
        <f t="shared" si="117"/>
        <v>11425</v>
      </c>
      <c r="I138" s="209">
        <f>I139+I140</f>
        <v>0</v>
      </c>
      <c r="J138" s="209">
        <f t="shared" ref="J138:K138" si="118">J139+J140</f>
        <v>0</v>
      </c>
      <c r="K138" s="209">
        <f t="shared" si="118"/>
        <v>0</v>
      </c>
      <c r="L138" s="279"/>
      <c r="M138" s="216"/>
      <c r="N138" s="211"/>
    </row>
    <row r="139" spans="1:18" s="242" customFormat="1" ht="15.75" x14ac:dyDescent="0.25">
      <c r="A139" s="574" t="s">
        <v>872</v>
      </c>
      <c r="B139" s="325">
        <v>902</v>
      </c>
      <c r="C139" s="244" t="s">
        <v>84</v>
      </c>
      <c r="D139" s="244" t="s">
        <v>99</v>
      </c>
      <c r="E139" s="244" t="s">
        <v>559</v>
      </c>
      <c r="F139" s="244" t="s">
        <v>103</v>
      </c>
      <c r="G139" s="209">
        <v>4975</v>
      </c>
      <c r="H139" s="490">
        <v>11425</v>
      </c>
      <c r="I139" s="209">
        <v>0</v>
      </c>
      <c r="J139" s="209">
        <v>0</v>
      </c>
      <c r="K139" s="209">
        <v>0</v>
      </c>
      <c r="L139" s="279"/>
      <c r="M139" s="216"/>
      <c r="N139" s="211"/>
    </row>
    <row r="140" spans="1:18" s="242" customFormat="1" ht="15.75" x14ac:dyDescent="0.25">
      <c r="A140" s="574" t="s">
        <v>227</v>
      </c>
      <c r="B140" s="325">
        <v>902</v>
      </c>
      <c r="C140" s="244" t="s">
        <v>84</v>
      </c>
      <c r="D140" s="244" t="s">
        <v>99</v>
      </c>
      <c r="E140" s="244" t="s">
        <v>559</v>
      </c>
      <c r="F140" s="244" t="s">
        <v>97</v>
      </c>
      <c r="G140" s="209">
        <f t="shared" ref="G140:H140" si="119">6-6</f>
        <v>0</v>
      </c>
      <c r="H140" s="490">
        <f t="shared" si="119"/>
        <v>0</v>
      </c>
      <c r="I140" s="209">
        <f>6-6</f>
        <v>0</v>
      </c>
      <c r="J140" s="209">
        <f t="shared" ref="J140:K140" si="120">6-6</f>
        <v>0</v>
      </c>
      <c r="K140" s="209">
        <f t="shared" si="120"/>
        <v>0</v>
      </c>
      <c r="L140" s="279"/>
      <c r="M140" s="216"/>
      <c r="N140" s="211"/>
    </row>
    <row r="141" spans="1:18" s="384" customFormat="1" ht="31.5" x14ac:dyDescent="0.25">
      <c r="A141" s="572" t="s">
        <v>1067</v>
      </c>
      <c r="B141" s="473">
        <v>902</v>
      </c>
      <c r="C141" s="475" t="s">
        <v>84</v>
      </c>
      <c r="D141" s="475" t="s">
        <v>99</v>
      </c>
      <c r="E141" s="475" t="s">
        <v>1068</v>
      </c>
      <c r="F141" s="475"/>
      <c r="G141" s="478">
        <f>G142+G147</f>
        <v>7022</v>
      </c>
      <c r="H141" s="490">
        <f>H142+H147</f>
        <v>6876</v>
      </c>
      <c r="I141" s="209">
        <v>0</v>
      </c>
      <c r="J141" s="209">
        <v>0</v>
      </c>
      <c r="K141" s="209">
        <v>0</v>
      </c>
      <c r="L141" s="279"/>
      <c r="M141" s="216"/>
      <c r="N141" s="211"/>
    </row>
    <row r="142" spans="1:18" s="384" customFormat="1" ht="31.5" x14ac:dyDescent="0.25">
      <c r="A142" s="574" t="s">
        <v>1069</v>
      </c>
      <c r="B142" s="481">
        <v>902</v>
      </c>
      <c r="C142" s="474" t="s">
        <v>84</v>
      </c>
      <c r="D142" s="474" t="s">
        <v>99</v>
      </c>
      <c r="E142" s="474" t="s">
        <v>1070</v>
      </c>
      <c r="F142" s="474"/>
      <c r="G142" s="479">
        <v>6893</v>
      </c>
      <c r="H142" s="490">
        <f>H143+H145</f>
        <v>6876</v>
      </c>
      <c r="I142" s="555">
        <v>0</v>
      </c>
      <c r="J142" s="555">
        <v>0</v>
      </c>
      <c r="K142" s="555">
        <v>0</v>
      </c>
      <c r="L142" s="279"/>
      <c r="M142" s="216"/>
      <c r="N142" s="211"/>
    </row>
    <row r="143" spans="1:18" s="384" customFormat="1" ht="78.75" x14ac:dyDescent="0.25">
      <c r="A143" s="574" t="s">
        <v>87</v>
      </c>
      <c r="B143" s="481">
        <v>902</v>
      </c>
      <c r="C143" s="474" t="s">
        <v>84</v>
      </c>
      <c r="D143" s="474" t="s">
        <v>99</v>
      </c>
      <c r="E143" s="474" t="s">
        <v>1070</v>
      </c>
      <c r="F143" s="474" t="s">
        <v>88</v>
      </c>
      <c r="G143" s="479">
        <v>5483.7</v>
      </c>
      <c r="H143" s="490">
        <f>H144</f>
        <v>5483.7</v>
      </c>
      <c r="I143" s="555">
        <v>0</v>
      </c>
      <c r="J143" s="555">
        <v>0</v>
      </c>
      <c r="K143" s="555">
        <v>0</v>
      </c>
      <c r="L143" s="279"/>
      <c r="M143" s="216"/>
      <c r="N143" s="211"/>
    </row>
    <row r="144" spans="1:18" s="384" customFormat="1" ht="31.5" x14ac:dyDescent="0.25">
      <c r="A144" s="574" t="s">
        <v>89</v>
      </c>
      <c r="B144" s="481">
        <v>902</v>
      </c>
      <c r="C144" s="474" t="s">
        <v>84</v>
      </c>
      <c r="D144" s="474" t="s">
        <v>99</v>
      </c>
      <c r="E144" s="474" t="s">
        <v>1070</v>
      </c>
      <c r="F144" s="474" t="s">
        <v>90</v>
      </c>
      <c r="G144" s="476">
        <v>5483.7</v>
      </c>
      <c r="H144" s="490">
        <v>5483.7</v>
      </c>
      <c r="I144" s="555">
        <v>0</v>
      </c>
      <c r="J144" s="555">
        <v>0</v>
      </c>
      <c r="K144" s="555">
        <v>0</v>
      </c>
      <c r="L144" s="279"/>
      <c r="M144" s="216"/>
      <c r="N144" s="211"/>
    </row>
    <row r="145" spans="1:19" s="384" customFormat="1" ht="31.5" x14ac:dyDescent="0.25">
      <c r="A145" s="574" t="s">
        <v>117</v>
      </c>
      <c r="B145" s="481">
        <v>902</v>
      </c>
      <c r="C145" s="474" t="s">
        <v>84</v>
      </c>
      <c r="D145" s="474" t="s">
        <v>99</v>
      </c>
      <c r="E145" s="474" t="s">
        <v>1070</v>
      </c>
      <c r="F145" s="474" t="s">
        <v>92</v>
      </c>
      <c r="G145" s="479">
        <v>1409.3</v>
      </c>
      <c r="H145" s="490">
        <f>H146</f>
        <v>1392.3</v>
      </c>
      <c r="I145" s="555">
        <v>0</v>
      </c>
      <c r="J145" s="555">
        <v>0</v>
      </c>
      <c r="K145" s="555">
        <v>0</v>
      </c>
      <c r="L145" s="279"/>
      <c r="M145" s="216"/>
      <c r="N145" s="211"/>
    </row>
    <row r="146" spans="1:19" s="384" customFormat="1" ht="31.5" x14ac:dyDescent="0.25">
      <c r="A146" s="574" t="s">
        <v>93</v>
      </c>
      <c r="B146" s="481">
        <v>902</v>
      </c>
      <c r="C146" s="474" t="s">
        <v>84</v>
      </c>
      <c r="D146" s="474" t="s">
        <v>99</v>
      </c>
      <c r="E146" s="474" t="s">
        <v>1070</v>
      </c>
      <c r="F146" s="474" t="s">
        <v>94</v>
      </c>
      <c r="G146" s="476">
        <v>1409.3</v>
      </c>
      <c r="H146" s="490">
        <v>1392.3</v>
      </c>
      <c r="I146" s="555">
        <v>0</v>
      </c>
      <c r="J146" s="555">
        <v>0</v>
      </c>
      <c r="K146" s="555">
        <v>0</v>
      </c>
      <c r="L146" s="279"/>
      <c r="M146" s="216"/>
      <c r="N146" s="211"/>
    </row>
    <row r="147" spans="1:19" s="384" customFormat="1" ht="31.5" x14ac:dyDescent="0.25">
      <c r="A147" s="574" t="s">
        <v>318</v>
      </c>
      <c r="B147" s="481">
        <v>902</v>
      </c>
      <c r="C147" s="474" t="s">
        <v>84</v>
      </c>
      <c r="D147" s="474" t="s">
        <v>99</v>
      </c>
      <c r="E147" s="474" t="s">
        <v>1071</v>
      </c>
      <c r="F147" s="474"/>
      <c r="G147" s="479">
        <v>129</v>
      </c>
      <c r="H147" s="490">
        <f>H148</f>
        <v>0</v>
      </c>
      <c r="I147" s="555">
        <v>0</v>
      </c>
      <c r="J147" s="555">
        <v>0</v>
      </c>
      <c r="K147" s="555">
        <v>0</v>
      </c>
      <c r="L147" s="279"/>
      <c r="M147" s="216"/>
      <c r="N147" s="211"/>
    </row>
    <row r="148" spans="1:19" s="384" customFormat="1" ht="78.75" x14ac:dyDescent="0.25">
      <c r="A148" s="574" t="s">
        <v>87</v>
      </c>
      <c r="B148" s="481">
        <v>902</v>
      </c>
      <c r="C148" s="474" t="s">
        <v>84</v>
      </c>
      <c r="D148" s="474" t="s">
        <v>99</v>
      </c>
      <c r="E148" s="474" t="s">
        <v>1071</v>
      </c>
      <c r="F148" s="474" t="s">
        <v>88</v>
      </c>
      <c r="G148" s="479">
        <v>129</v>
      </c>
      <c r="H148" s="490">
        <f>H149</f>
        <v>0</v>
      </c>
      <c r="I148" s="555">
        <v>0</v>
      </c>
      <c r="J148" s="555">
        <v>0</v>
      </c>
      <c r="K148" s="555">
        <v>0</v>
      </c>
      <c r="L148" s="279"/>
      <c r="M148" s="216"/>
      <c r="N148" s="211"/>
    </row>
    <row r="149" spans="1:19" s="384" customFormat="1" ht="31.5" x14ac:dyDescent="0.25">
      <c r="A149" s="574" t="s">
        <v>89</v>
      </c>
      <c r="B149" s="481">
        <v>902</v>
      </c>
      <c r="C149" s="474" t="s">
        <v>84</v>
      </c>
      <c r="D149" s="474" t="s">
        <v>99</v>
      </c>
      <c r="E149" s="474" t="s">
        <v>1071</v>
      </c>
      <c r="F149" s="474" t="s">
        <v>90</v>
      </c>
      <c r="G149" s="479">
        <v>129</v>
      </c>
      <c r="H149" s="490">
        <v>0</v>
      </c>
      <c r="I149" s="555">
        <v>0</v>
      </c>
      <c r="J149" s="555">
        <v>0</v>
      </c>
      <c r="K149" s="555">
        <v>0</v>
      </c>
      <c r="L149" s="279"/>
      <c r="M149" s="216"/>
      <c r="N149" s="211"/>
    </row>
    <row r="150" spans="1:19" s="113" customFormat="1" ht="45" customHeight="1" x14ac:dyDescent="0.25">
      <c r="A150" s="572" t="s">
        <v>1097</v>
      </c>
      <c r="B150" s="205">
        <v>902</v>
      </c>
      <c r="C150" s="208" t="s">
        <v>84</v>
      </c>
      <c r="D150" s="208" t="s">
        <v>99</v>
      </c>
      <c r="E150" s="208" t="s">
        <v>165</v>
      </c>
      <c r="F150" s="208"/>
      <c r="G150" s="206">
        <f t="shared" ref="G150:H153" si="121">G151</f>
        <v>12</v>
      </c>
      <c r="H150" s="492">
        <f t="shared" si="121"/>
        <v>0</v>
      </c>
      <c r="I150" s="206">
        <f>I151</f>
        <v>0</v>
      </c>
      <c r="J150" s="206">
        <f t="shared" ref="J150:K151" si="122">J151</f>
        <v>40</v>
      </c>
      <c r="K150" s="206">
        <f t="shared" si="122"/>
        <v>40</v>
      </c>
      <c r="L150" s="279"/>
      <c r="M150" s="216"/>
      <c r="N150" s="211"/>
      <c r="O150" s="223"/>
      <c r="Q150" s="223"/>
      <c r="S150" s="223"/>
    </row>
    <row r="151" spans="1:19" s="384" customFormat="1" ht="45" customHeight="1" x14ac:dyDescent="0.25">
      <c r="A151" s="537" t="s">
        <v>466</v>
      </c>
      <c r="B151" s="205">
        <v>902</v>
      </c>
      <c r="C151" s="208" t="s">
        <v>84</v>
      </c>
      <c r="D151" s="208" t="s">
        <v>99</v>
      </c>
      <c r="E151" s="208" t="s">
        <v>386</v>
      </c>
      <c r="F151" s="208"/>
      <c r="G151" s="206">
        <f t="shared" si="121"/>
        <v>12</v>
      </c>
      <c r="H151" s="492">
        <f t="shared" si="121"/>
        <v>0</v>
      </c>
      <c r="I151" s="206">
        <f>I152</f>
        <v>0</v>
      </c>
      <c r="J151" s="206">
        <f t="shared" si="122"/>
        <v>40</v>
      </c>
      <c r="K151" s="206">
        <f t="shared" si="122"/>
        <v>40</v>
      </c>
      <c r="L151" s="279"/>
      <c r="M151" s="216"/>
      <c r="N151" s="211"/>
      <c r="O151" s="223"/>
      <c r="Q151" s="223"/>
      <c r="S151" s="223"/>
    </row>
    <row r="152" spans="1:19" s="113" customFormat="1" ht="51" customHeight="1" x14ac:dyDescent="0.25">
      <c r="A152" s="574" t="s">
        <v>508</v>
      </c>
      <c r="B152" s="325">
        <v>902</v>
      </c>
      <c r="C152" s="244" t="s">
        <v>84</v>
      </c>
      <c r="D152" s="244" t="s">
        <v>99</v>
      </c>
      <c r="E152" s="244" t="s">
        <v>467</v>
      </c>
      <c r="F152" s="244"/>
      <c r="G152" s="209">
        <f t="shared" si="121"/>
        <v>12</v>
      </c>
      <c r="H152" s="490">
        <f t="shared" si="121"/>
        <v>0</v>
      </c>
      <c r="I152" s="209">
        <f>I153</f>
        <v>0</v>
      </c>
      <c r="J152" s="209">
        <f t="shared" ref="J152:K153" si="123">J153</f>
        <v>40</v>
      </c>
      <c r="K152" s="209">
        <f t="shared" si="123"/>
        <v>40</v>
      </c>
      <c r="L152" s="279"/>
      <c r="M152" s="216"/>
      <c r="N152" s="211"/>
      <c r="O152" s="223"/>
      <c r="Q152" s="223"/>
      <c r="S152" s="223"/>
    </row>
    <row r="153" spans="1:19" s="113" customFormat="1" ht="32.450000000000003" customHeight="1" x14ac:dyDescent="0.25">
      <c r="A153" s="574" t="s">
        <v>117</v>
      </c>
      <c r="B153" s="325">
        <v>902</v>
      </c>
      <c r="C153" s="244" t="s">
        <v>84</v>
      </c>
      <c r="D153" s="244" t="s">
        <v>99</v>
      </c>
      <c r="E153" s="244" t="s">
        <v>467</v>
      </c>
      <c r="F153" s="244" t="s">
        <v>92</v>
      </c>
      <c r="G153" s="209">
        <f t="shared" si="121"/>
        <v>12</v>
      </c>
      <c r="H153" s="490">
        <f t="shared" si="121"/>
        <v>0</v>
      </c>
      <c r="I153" s="209">
        <f>I154</f>
        <v>0</v>
      </c>
      <c r="J153" s="209">
        <f t="shared" si="123"/>
        <v>40</v>
      </c>
      <c r="K153" s="209">
        <f t="shared" si="123"/>
        <v>40</v>
      </c>
      <c r="L153" s="279"/>
      <c r="M153" s="216"/>
      <c r="N153" s="211"/>
      <c r="O153" s="223"/>
      <c r="Q153" s="223"/>
      <c r="S153" s="223"/>
    </row>
    <row r="154" spans="1:19" s="113" customFormat="1" ht="33.6" customHeight="1" x14ac:dyDescent="0.25">
      <c r="A154" s="574" t="s">
        <v>93</v>
      </c>
      <c r="B154" s="325">
        <v>902</v>
      </c>
      <c r="C154" s="244" t="s">
        <v>84</v>
      </c>
      <c r="D154" s="244" t="s">
        <v>99</v>
      </c>
      <c r="E154" s="244" t="s">
        <v>467</v>
      </c>
      <c r="F154" s="244" t="s">
        <v>94</v>
      </c>
      <c r="G154" s="209">
        <v>12</v>
      </c>
      <c r="H154" s="490">
        <v>0</v>
      </c>
      <c r="I154" s="209">
        <v>0</v>
      </c>
      <c r="J154" s="209">
        <v>40</v>
      </c>
      <c r="K154" s="209">
        <v>40</v>
      </c>
      <c r="L154" s="279"/>
      <c r="M154" s="216"/>
      <c r="N154" s="211"/>
      <c r="O154" s="223"/>
      <c r="Q154" s="223"/>
      <c r="S154" s="223"/>
    </row>
    <row r="155" spans="1:19" ht="47.25" x14ac:dyDescent="0.25">
      <c r="A155" s="239" t="s">
        <v>657</v>
      </c>
      <c r="B155" s="205">
        <v>902</v>
      </c>
      <c r="C155" s="208" t="s">
        <v>84</v>
      </c>
      <c r="D155" s="208" t="s">
        <v>99</v>
      </c>
      <c r="E155" s="208" t="s">
        <v>269</v>
      </c>
      <c r="F155" s="213"/>
      <c r="G155" s="206">
        <f t="shared" ref="G155:H155" si="124">G156+G160</f>
        <v>41</v>
      </c>
      <c r="H155" s="492">
        <f t="shared" si="124"/>
        <v>41</v>
      </c>
      <c r="I155" s="206">
        <f>I156+I160</f>
        <v>41</v>
      </c>
      <c r="J155" s="206">
        <f t="shared" ref="J155:K155" si="125">J156+J160</f>
        <v>41</v>
      </c>
      <c r="K155" s="206">
        <f t="shared" si="125"/>
        <v>41</v>
      </c>
      <c r="O155" s="113"/>
      <c r="P155" s="1"/>
      <c r="Q155" s="1"/>
      <c r="R155" s="1"/>
    </row>
    <row r="156" spans="1:19" s="113" customFormat="1" ht="47.25" customHeight="1" x14ac:dyDescent="0.25">
      <c r="A156" s="525" t="s">
        <v>323</v>
      </c>
      <c r="B156" s="205">
        <v>902</v>
      </c>
      <c r="C156" s="208" t="s">
        <v>84</v>
      </c>
      <c r="D156" s="208" t="s">
        <v>99</v>
      </c>
      <c r="E156" s="208" t="s">
        <v>329</v>
      </c>
      <c r="F156" s="213"/>
      <c r="G156" s="206">
        <f t="shared" ref="G156:K158" si="126">G157</f>
        <v>26</v>
      </c>
      <c r="H156" s="492">
        <f t="shared" si="126"/>
        <v>26</v>
      </c>
      <c r="I156" s="206">
        <f t="shared" si="126"/>
        <v>26</v>
      </c>
      <c r="J156" s="206">
        <f t="shared" si="126"/>
        <v>26</v>
      </c>
      <c r="K156" s="206">
        <f t="shared" si="126"/>
        <v>26</v>
      </c>
      <c r="L156" s="279"/>
      <c r="M156" s="216"/>
      <c r="N156" s="211"/>
    </row>
    <row r="157" spans="1:19" ht="36.75" customHeight="1" x14ac:dyDescent="0.25">
      <c r="A157" s="28" t="s">
        <v>281</v>
      </c>
      <c r="B157" s="325">
        <v>902</v>
      </c>
      <c r="C157" s="244" t="s">
        <v>84</v>
      </c>
      <c r="D157" s="244" t="s">
        <v>99</v>
      </c>
      <c r="E157" s="244" t="s">
        <v>324</v>
      </c>
      <c r="F157" s="210"/>
      <c r="G157" s="209">
        <f t="shared" si="126"/>
        <v>26</v>
      </c>
      <c r="H157" s="490">
        <f t="shared" si="126"/>
        <v>26</v>
      </c>
      <c r="I157" s="209">
        <f t="shared" si="126"/>
        <v>26</v>
      </c>
      <c r="J157" s="209">
        <f t="shared" si="126"/>
        <v>26</v>
      </c>
      <c r="K157" s="209">
        <f t="shared" si="126"/>
        <v>26</v>
      </c>
      <c r="O157" s="113"/>
      <c r="P157" s="1"/>
      <c r="Q157" s="1"/>
      <c r="R157" s="1"/>
    </row>
    <row r="158" spans="1:19" ht="31.5" x14ac:dyDescent="0.25">
      <c r="A158" s="574" t="s">
        <v>91</v>
      </c>
      <c r="B158" s="325">
        <v>902</v>
      </c>
      <c r="C158" s="244" t="s">
        <v>84</v>
      </c>
      <c r="D158" s="244" t="s">
        <v>99</v>
      </c>
      <c r="E158" s="244" t="s">
        <v>324</v>
      </c>
      <c r="F158" s="210" t="s">
        <v>92</v>
      </c>
      <c r="G158" s="209">
        <f t="shared" si="126"/>
        <v>26</v>
      </c>
      <c r="H158" s="490">
        <f t="shared" si="126"/>
        <v>26</v>
      </c>
      <c r="I158" s="209">
        <f t="shared" si="126"/>
        <v>26</v>
      </c>
      <c r="J158" s="209">
        <f t="shared" si="126"/>
        <v>26</v>
      </c>
      <c r="K158" s="209">
        <f t="shared" si="126"/>
        <v>26</v>
      </c>
      <c r="O158" s="113"/>
      <c r="P158" s="1"/>
      <c r="Q158" s="1"/>
      <c r="R158" s="1"/>
    </row>
    <row r="159" spans="1:19" ht="31.5" x14ac:dyDescent="0.25">
      <c r="A159" s="574" t="s">
        <v>93</v>
      </c>
      <c r="B159" s="325">
        <v>902</v>
      </c>
      <c r="C159" s="244" t="s">
        <v>84</v>
      </c>
      <c r="D159" s="244" t="s">
        <v>99</v>
      </c>
      <c r="E159" s="244" t="s">
        <v>324</v>
      </c>
      <c r="F159" s="210" t="s">
        <v>94</v>
      </c>
      <c r="G159" s="209">
        <v>26</v>
      </c>
      <c r="H159" s="490">
        <v>26</v>
      </c>
      <c r="I159" s="209">
        <v>26</v>
      </c>
      <c r="J159" s="209">
        <v>26</v>
      </c>
      <c r="K159" s="209">
        <v>26</v>
      </c>
      <c r="O159" s="113"/>
      <c r="P159" s="1"/>
      <c r="Q159" s="1"/>
      <c r="R159" s="1"/>
    </row>
    <row r="160" spans="1:19" s="113" customFormat="1" ht="34.5" customHeight="1" x14ac:dyDescent="0.25">
      <c r="A160" s="338" t="s">
        <v>464</v>
      </c>
      <c r="B160" s="205">
        <v>902</v>
      </c>
      <c r="C160" s="208" t="s">
        <v>84</v>
      </c>
      <c r="D160" s="208" t="s">
        <v>99</v>
      </c>
      <c r="E160" s="208" t="s">
        <v>330</v>
      </c>
      <c r="F160" s="213"/>
      <c r="G160" s="206">
        <f t="shared" ref="G160:K162" si="127">G161</f>
        <v>15</v>
      </c>
      <c r="H160" s="492">
        <f t="shared" si="127"/>
        <v>15</v>
      </c>
      <c r="I160" s="206">
        <f t="shared" si="127"/>
        <v>15</v>
      </c>
      <c r="J160" s="206">
        <f t="shared" si="127"/>
        <v>15</v>
      </c>
      <c r="K160" s="206">
        <f t="shared" si="127"/>
        <v>15</v>
      </c>
      <c r="L160" s="279"/>
      <c r="M160" s="216"/>
      <c r="N160" s="211"/>
    </row>
    <row r="161" spans="1:18" ht="39.200000000000003" customHeight="1" x14ac:dyDescent="0.25">
      <c r="A161" s="28" t="s">
        <v>282</v>
      </c>
      <c r="B161" s="325">
        <v>902</v>
      </c>
      <c r="C161" s="244" t="s">
        <v>84</v>
      </c>
      <c r="D161" s="244" t="s">
        <v>99</v>
      </c>
      <c r="E161" s="244" t="s">
        <v>325</v>
      </c>
      <c r="F161" s="210"/>
      <c r="G161" s="209">
        <f t="shared" si="127"/>
        <v>15</v>
      </c>
      <c r="H161" s="490">
        <f t="shared" si="127"/>
        <v>15</v>
      </c>
      <c r="I161" s="209">
        <f t="shared" si="127"/>
        <v>15</v>
      </c>
      <c r="J161" s="209">
        <f t="shared" si="127"/>
        <v>15</v>
      </c>
      <c r="K161" s="209">
        <f t="shared" si="127"/>
        <v>15</v>
      </c>
      <c r="O161" s="113"/>
      <c r="P161" s="1"/>
      <c r="Q161" s="1"/>
      <c r="R161" s="1"/>
    </row>
    <row r="162" spans="1:18" ht="31.7" customHeight="1" x14ac:dyDescent="0.25">
      <c r="A162" s="574" t="s">
        <v>91</v>
      </c>
      <c r="B162" s="325">
        <v>902</v>
      </c>
      <c r="C162" s="244" t="s">
        <v>84</v>
      </c>
      <c r="D162" s="244" t="s">
        <v>99</v>
      </c>
      <c r="E162" s="244" t="s">
        <v>325</v>
      </c>
      <c r="F162" s="210" t="s">
        <v>92</v>
      </c>
      <c r="G162" s="209">
        <f t="shared" si="127"/>
        <v>15</v>
      </c>
      <c r="H162" s="490">
        <f t="shared" si="127"/>
        <v>15</v>
      </c>
      <c r="I162" s="209">
        <f t="shared" si="127"/>
        <v>15</v>
      </c>
      <c r="J162" s="209">
        <f t="shared" si="127"/>
        <v>15</v>
      </c>
      <c r="K162" s="209">
        <f t="shared" si="127"/>
        <v>15</v>
      </c>
      <c r="O162" s="113"/>
      <c r="P162" s="1"/>
      <c r="Q162" s="1"/>
      <c r="R162" s="1"/>
    </row>
    <row r="163" spans="1:18" ht="32.25" customHeight="1" x14ac:dyDescent="0.25">
      <c r="A163" s="574" t="s">
        <v>93</v>
      </c>
      <c r="B163" s="325">
        <v>902</v>
      </c>
      <c r="C163" s="244" t="s">
        <v>84</v>
      </c>
      <c r="D163" s="244" t="s">
        <v>99</v>
      </c>
      <c r="E163" s="244" t="s">
        <v>325</v>
      </c>
      <c r="F163" s="210" t="s">
        <v>94</v>
      </c>
      <c r="G163" s="209">
        <v>15</v>
      </c>
      <c r="H163" s="490">
        <v>15</v>
      </c>
      <c r="I163" s="209">
        <v>15</v>
      </c>
      <c r="J163" s="209">
        <v>15</v>
      </c>
      <c r="K163" s="209">
        <v>15</v>
      </c>
      <c r="O163" s="113"/>
      <c r="P163" s="1"/>
      <c r="Q163" s="1"/>
      <c r="R163" s="1"/>
    </row>
    <row r="164" spans="1:18" ht="68.25" customHeight="1" x14ac:dyDescent="0.25">
      <c r="A164" s="239" t="s">
        <v>1098</v>
      </c>
      <c r="B164" s="205">
        <v>902</v>
      </c>
      <c r="C164" s="7" t="s">
        <v>84</v>
      </c>
      <c r="D164" s="7" t="s">
        <v>99</v>
      </c>
      <c r="E164" s="107" t="s">
        <v>304</v>
      </c>
      <c r="F164" s="7"/>
      <c r="G164" s="206">
        <f t="shared" ref="G164:H164" si="128">G166</f>
        <v>45</v>
      </c>
      <c r="H164" s="492">
        <f t="shared" si="128"/>
        <v>20.2</v>
      </c>
      <c r="I164" s="206">
        <f>I166</f>
        <v>5</v>
      </c>
      <c r="J164" s="206">
        <f t="shared" ref="J164:K164" si="129">J166</f>
        <v>5</v>
      </c>
      <c r="K164" s="206">
        <f t="shared" si="129"/>
        <v>5</v>
      </c>
      <c r="O164" s="113"/>
      <c r="P164" s="1"/>
      <c r="Q164" s="1"/>
      <c r="R164" s="1"/>
    </row>
    <row r="165" spans="1:18" s="113" customFormat="1" ht="35.450000000000003" customHeight="1" x14ac:dyDescent="0.25">
      <c r="A165" s="121" t="s">
        <v>331</v>
      </c>
      <c r="B165" s="205">
        <v>902</v>
      </c>
      <c r="C165" s="7" t="s">
        <v>84</v>
      </c>
      <c r="D165" s="7" t="s">
        <v>99</v>
      </c>
      <c r="E165" s="107" t="s">
        <v>506</v>
      </c>
      <c r="F165" s="7"/>
      <c r="G165" s="206">
        <f t="shared" ref="G165:K167" si="130">G166</f>
        <v>45</v>
      </c>
      <c r="H165" s="492">
        <f t="shared" si="130"/>
        <v>20.2</v>
      </c>
      <c r="I165" s="206">
        <f t="shared" si="130"/>
        <v>5</v>
      </c>
      <c r="J165" s="206">
        <f t="shared" si="130"/>
        <v>5</v>
      </c>
      <c r="K165" s="206">
        <f t="shared" si="130"/>
        <v>5</v>
      </c>
      <c r="L165" s="279"/>
      <c r="M165" s="216"/>
      <c r="N165" s="211"/>
    </row>
    <row r="166" spans="1:18" ht="31.7" customHeight="1" x14ac:dyDescent="0.25">
      <c r="A166" s="90" t="s">
        <v>111</v>
      </c>
      <c r="B166" s="325">
        <v>902</v>
      </c>
      <c r="C166" s="8" t="s">
        <v>84</v>
      </c>
      <c r="D166" s="8" t="s">
        <v>99</v>
      </c>
      <c r="E166" s="4" t="s">
        <v>332</v>
      </c>
      <c r="F166" s="8"/>
      <c r="G166" s="209">
        <f t="shared" si="130"/>
        <v>45</v>
      </c>
      <c r="H166" s="490">
        <f t="shared" si="130"/>
        <v>20.2</v>
      </c>
      <c r="I166" s="209">
        <f t="shared" si="130"/>
        <v>5</v>
      </c>
      <c r="J166" s="209">
        <f t="shared" si="130"/>
        <v>5</v>
      </c>
      <c r="K166" s="209">
        <f t="shared" si="130"/>
        <v>5</v>
      </c>
      <c r="O166" s="113"/>
      <c r="P166" s="1"/>
      <c r="Q166" s="1"/>
      <c r="R166" s="1"/>
    </row>
    <row r="167" spans="1:18" ht="35.450000000000003" customHeight="1" x14ac:dyDescent="0.25">
      <c r="A167" s="574" t="s">
        <v>91</v>
      </c>
      <c r="B167" s="325">
        <v>902</v>
      </c>
      <c r="C167" s="8" t="s">
        <v>84</v>
      </c>
      <c r="D167" s="8" t="s">
        <v>99</v>
      </c>
      <c r="E167" s="4" t="s">
        <v>332</v>
      </c>
      <c r="F167" s="8" t="s">
        <v>92</v>
      </c>
      <c r="G167" s="209">
        <f t="shared" si="130"/>
        <v>45</v>
      </c>
      <c r="H167" s="490">
        <f t="shared" si="130"/>
        <v>20.2</v>
      </c>
      <c r="I167" s="209">
        <f t="shared" si="130"/>
        <v>5</v>
      </c>
      <c r="J167" s="209">
        <f t="shared" si="130"/>
        <v>5</v>
      </c>
      <c r="K167" s="209">
        <f t="shared" si="130"/>
        <v>5</v>
      </c>
      <c r="O167" s="113"/>
      <c r="P167" s="1"/>
      <c r="Q167" s="1"/>
      <c r="R167" s="1"/>
    </row>
    <row r="168" spans="1:18" ht="33" customHeight="1" x14ac:dyDescent="0.25">
      <c r="A168" s="574" t="s">
        <v>93</v>
      </c>
      <c r="B168" s="325">
        <v>902</v>
      </c>
      <c r="C168" s="8" t="s">
        <v>84</v>
      </c>
      <c r="D168" s="8" t="s">
        <v>99</v>
      </c>
      <c r="E168" s="4" t="s">
        <v>332</v>
      </c>
      <c r="F168" s="8" t="s">
        <v>94</v>
      </c>
      <c r="G168" s="209">
        <v>45</v>
      </c>
      <c r="H168" s="490">
        <v>20.2</v>
      </c>
      <c r="I168" s="209">
        <v>5</v>
      </c>
      <c r="J168" s="209">
        <v>5</v>
      </c>
      <c r="K168" s="209">
        <v>5</v>
      </c>
      <c r="O168" s="113"/>
      <c r="P168" s="1"/>
      <c r="Q168" s="1"/>
      <c r="R168" s="1"/>
    </row>
    <row r="169" spans="1:18" s="242" customFormat="1" ht="63" x14ac:dyDescent="0.25">
      <c r="A169" s="239" t="s">
        <v>1099</v>
      </c>
      <c r="B169" s="205">
        <v>902</v>
      </c>
      <c r="C169" s="7" t="s">
        <v>84</v>
      </c>
      <c r="D169" s="7" t="s">
        <v>99</v>
      </c>
      <c r="E169" s="107" t="s">
        <v>838</v>
      </c>
      <c r="F169" s="7"/>
      <c r="G169" s="206">
        <f t="shared" ref="G169:H172" si="131">G170</f>
        <v>30</v>
      </c>
      <c r="H169" s="492">
        <f t="shared" si="131"/>
        <v>30</v>
      </c>
      <c r="I169" s="206">
        <f>I170</f>
        <v>30</v>
      </c>
      <c r="J169" s="206">
        <f t="shared" ref="J169:K172" si="132">J170</f>
        <v>30</v>
      </c>
      <c r="K169" s="206">
        <f t="shared" si="132"/>
        <v>0</v>
      </c>
      <c r="L169" s="279"/>
      <c r="M169" s="216"/>
      <c r="N169" s="211"/>
    </row>
    <row r="170" spans="1:18" s="242" customFormat="1" ht="33" customHeight="1" x14ac:dyDescent="0.25">
      <c r="A170" s="239" t="s">
        <v>842</v>
      </c>
      <c r="B170" s="205">
        <v>902</v>
      </c>
      <c r="C170" s="7" t="s">
        <v>84</v>
      </c>
      <c r="D170" s="7" t="s">
        <v>99</v>
      </c>
      <c r="E170" s="107" t="s">
        <v>839</v>
      </c>
      <c r="F170" s="7"/>
      <c r="G170" s="206">
        <f t="shared" si="131"/>
        <v>30</v>
      </c>
      <c r="H170" s="492">
        <f t="shared" si="131"/>
        <v>30</v>
      </c>
      <c r="I170" s="206">
        <f>I171</f>
        <v>30</v>
      </c>
      <c r="J170" s="206">
        <f t="shared" si="132"/>
        <v>30</v>
      </c>
      <c r="K170" s="206">
        <f t="shared" si="132"/>
        <v>0</v>
      </c>
      <c r="L170" s="279"/>
      <c r="M170" s="216"/>
      <c r="N170" s="211"/>
    </row>
    <row r="171" spans="1:18" s="242" customFormat="1" ht="31.5" x14ac:dyDescent="0.25">
      <c r="A171" s="574" t="s">
        <v>843</v>
      </c>
      <c r="B171" s="325">
        <v>902</v>
      </c>
      <c r="C171" s="8" t="s">
        <v>84</v>
      </c>
      <c r="D171" s="8" t="s">
        <v>99</v>
      </c>
      <c r="E171" s="4" t="s">
        <v>840</v>
      </c>
      <c r="F171" s="8"/>
      <c r="G171" s="209">
        <f t="shared" si="131"/>
        <v>30</v>
      </c>
      <c r="H171" s="490">
        <f t="shared" si="131"/>
        <v>30</v>
      </c>
      <c r="I171" s="209">
        <f>I172</f>
        <v>30</v>
      </c>
      <c r="J171" s="209">
        <f t="shared" si="132"/>
        <v>30</v>
      </c>
      <c r="K171" s="209">
        <f t="shared" si="132"/>
        <v>0</v>
      </c>
      <c r="L171" s="279"/>
      <c r="M171" s="216"/>
      <c r="N171" s="211"/>
    </row>
    <row r="172" spans="1:18" s="242" customFormat="1" ht="15.75" x14ac:dyDescent="0.25">
      <c r="A172" s="319" t="s">
        <v>140</v>
      </c>
      <c r="B172" s="325">
        <v>902</v>
      </c>
      <c r="C172" s="8" t="s">
        <v>84</v>
      </c>
      <c r="D172" s="8" t="s">
        <v>99</v>
      </c>
      <c r="E172" s="4" t="s">
        <v>840</v>
      </c>
      <c r="F172" s="8" t="s">
        <v>141</v>
      </c>
      <c r="G172" s="209">
        <f t="shared" si="131"/>
        <v>30</v>
      </c>
      <c r="H172" s="490">
        <f t="shared" si="131"/>
        <v>30</v>
      </c>
      <c r="I172" s="209">
        <f>I173</f>
        <v>30</v>
      </c>
      <c r="J172" s="209">
        <f t="shared" si="132"/>
        <v>30</v>
      </c>
      <c r="K172" s="209">
        <f t="shared" si="132"/>
        <v>0</v>
      </c>
      <c r="L172" s="279"/>
      <c r="M172" s="216"/>
      <c r="N172" s="211"/>
    </row>
    <row r="173" spans="1:18" s="242" customFormat="1" ht="15.75" x14ac:dyDescent="0.25">
      <c r="A173" s="574" t="s">
        <v>844</v>
      </c>
      <c r="B173" s="325">
        <v>902</v>
      </c>
      <c r="C173" s="8" t="s">
        <v>84</v>
      </c>
      <c r="D173" s="8" t="s">
        <v>99</v>
      </c>
      <c r="E173" s="4" t="s">
        <v>840</v>
      </c>
      <c r="F173" s="8" t="s">
        <v>841</v>
      </c>
      <c r="G173" s="209">
        <v>30</v>
      </c>
      <c r="H173" s="490">
        <v>30</v>
      </c>
      <c r="I173" s="209">
        <v>30</v>
      </c>
      <c r="J173" s="209">
        <v>30</v>
      </c>
      <c r="K173" s="209">
        <v>0</v>
      </c>
      <c r="L173" s="279"/>
      <c r="M173" s="216"/>
      <c r="N173" s="211"/>
    </row>
    <row r="174" spans="1:18" s="113" customFormat="1" ht="63" x14ac:dyDescent="0.25">
      <c r="A174" s="239" t="s">
        <v>1100</v>
      </c>
      <c r="B174" s="205">
        <v>902</v>
      </c>
      <c r="C174" s="7" t="s">
        <v>84</v>
      </c>
      <c r="D174" s="7" t="s">
        <v>99</v>
      </c>
      <c r="E174" s="107" t="s">
        <v>305</v>
      </c>
      <c r="F174" s="7"/>
      <c r="G174" s="206">
        <f t="shared" ref="G174:H174" si="133">G176</f>
        <v>80</v>
      </c>
      <c r="H174" s="492">
        <f t="shared" si="133"/>
        <v>30</v>
      </c>
      <c r="I174" s="206">
        <f>I176</f>
        <v>95</v>
      </c>
      <c r="J174" s="206">
        <f t="shared" ref="J174:K174" si="134">J176</f>
        <v>115</v>
      </c>
      <c r="K174" s="206">
        <f t="shared" si="134"/>
        <v>105</v>
      </c>
      <c r="L174" s="279"/>
      <c r="M174" s="216"/>
      <c r="N174" s="211"/>
    </row>
    <row r="175" spans="1:18" s="113" customFormat="1" ht="31.5" x14ac:dyDescent="0.25">
      <c r="A175" s="525" t="s">
        <v>333</v>
      </c>
      <c r="B175" s="205">
        <v>902</v>
      </c>
      <c r="C175" s="7" t="s">
        <v>84</v>
      </c>
      <c r="D175" s="7" t="s">
        <v>99</v>
      </c>
      <c r="E175" s="107" t="s">
        <v>341</v>
      </c>
      <c r="F175" s="7"/>
      <c r="G175" s="206">
        <f t="shared" ref="G175:K177" si="135">G176</f>
        <v>80</v>
      </c>
      <c r="H175" s="492">
        <f t="shared" si="135"/>
        <v>30</v>
      </c>
      <c r="I175" s="206">
        <f t="shared" si="135"/>
        <v>95</v>
      </c>
      <c r="J175" s="206">
        <f t="shared" si="135"/>
        <v>115</v>
      </c>
      <c r="K175" s="206">
        <f t="shared" si="135"/>
        <v>105</v>
      </c>
      <c r="L175" s="279"/>
      <c r="M175" s="216"/>
      <c r="N175" s="211"/>
    </row>
    <row r="176" spans="1:18" s="113" customFormat="1" ht="15.75" x14ac:dyDescent="0.25">
      <c r="A176" s="28" t="s">
        <v>309</v>
      </c>
      <c r="B176" s="325">
        <v>902</v>
      </c>
      <c r="C176" s="8" t="s">
        <v>84</v>
      </c>
      <c r="D176" s="8" t="s">
        <v>99</v>
      </c>
      <c r="E176" s="4" t="s">
        <v>334</v>
      </c>
      <c r="F176" s="8"/>
      <c r="G176" s="209">
        <f t="shared" si="135"/>
        <v>80</v>
      </c>
      <c r="H176" s="490">
        <f t="shared" si="135"/>
        <v>30</v>
      </c>
      <c r="I176" s="209">
        <f t="shared" si="135"/>
        <v>95</v>
      </c>
      <c r="J176" s="209">
        <f t="shared" si="135"/>
        <v>115</v>
      </c>
      <c r="K176" s="209">
        <f t="shared" si="135"/>
        <v>105</v>
      </c>
      <c r="L176" s="279"/>
      <c r="M176" s="216"/>
      <c r="N176" s="211"/>
    </row>
    <row r="177" spans="1:18" s="113" customFormat="1" ht="31.5" x14ac:dyDescent="0.25">
      <c r="A177" s="574" t="s">
        <v>91</v>
      </c>
      <c r="B177" s="325">
        <v>902</v>
      </c>
      <c r="C177" s="8" t="s">
        <v>84</v>
      </c>
      <c r="D177" s="8" t="s">
        <v>99</v>
      </c>
      <c r="E177" s="4" t="s">
        <v>334</v>
      </c>
      <c r="F177" s="8" t="s">
        <v>92</v>
      </c>
      <c r="G177" s="209">
        <f t="shared" si="135"/>
        <v>80</v>
      </c>
      <c r="H177" s="490">
        <f t="shared" si="135"/>
        <v>30</v>
      </c>
      <c r="I177" s="209">
        <f t="shared" si="135"/>
        <v>95</v>
      </c>
      <c r="J177" s="209">
        <f t="shared" si="135"/>
        <v>115</v>
      </c>
      <c r="K177" s="209">
        <f t="shared" si="135"/>
        <v>105</v>
      </c>
      <c r="L177" s="279"/>
      <c r="M177" s="216"/>
      <c r="N177" s="211"/>
    </row>
    <row r="178" spans="1:18" s="113" customFormat="1" ht="31.5" x14ac:dyDescent="0.25">
      <c r="A178" s="574" t="s">
        <v>93</v>
      </c>
      <c r="B178" s="325">
        <v>902</v>
      </c>
      <c r="C178" s="8" t="s">
        <v>84</v>
      </c>
      <c r="D178" s="8" t="s">
        <v>99</v>
      </c>
      <c r="E178" s="4" t="s">
        <v>334</v>
      </c>
      <c r="F178" s="8" t="s">
        <v>94</v>
      </c>
      <c r="G178" s="209">
        <v>80</v>
      </c>
      <c r="H178" s="490">
        <v>30</v>
      </c>
      <c r="I178" s="209">
        <v>95</v>
      </c>
      <c r="J178" s="209">
        <v>115</v>
      </c>
      <c r="K178" s="209">
        <v>105</v>
      </c>
      <c r="L178" s="279"/>
      <c r="M178" s="216"/>
      <c r="N178" s="211"/>
    </row>
    <row r="179" spans="1:18" ht="15.75" hidden="1" customHeight="1" x14ac:dyDescent="0.25">
      <c r="A179" s="572" t="s">
        <v>121</v>
      </c>
      <c r="B179" s="205">
        <v>902</v>
      </c>
      <c r="C179" s="208" t="s">
        <v>122</v>
      </c>
      <c r="D179" s="208"/>
      <c r="E179" s="208"/>
      <c r="F179" s="208"/>
      <c r="G179" s="206">
        <f t="shared" ref="G179:K184" si="136">G180</f>
        <v>0</v>
      </c>
      <c r="H179" s="492">
        <f t="shared" si="136"/>
        <v>0</v>
      </c>
      <c r="I179" s="206">
        <f t="shared" si="136"/>
        <v>0</v>
      </c>
      <c r="J179" s="206">
        <f t="shared" si="136"/>
        <v>0</v>
      </c>
      <c r="K179" s="206">
        <f t="shared" si="136"/>
        <v>0</v>
      </c>
      <c r="O179" s="113"/>
      <c r="P179" s="1"/>
      <c r="Q179" s="1"/>
      <c r="R179" s="1"/>
    </row>
    <row r="180" spans="1:18" ht="20.25" hidden="1" customHeight="1" x14ac:dyDescent="0.25">
      <c r="A180" s="572" t="s">
        <v>124</v>
      </c>
      <c r="B180" s="205">
        <v>902</v>
      </c>
      <c r="C180" s="208" t="s">
        <v>122</v>
      </c>
      <c r="D180" s="208" t="s">
        <v>125</v>
      </c>
      <c r="E180" s="208"/>
      <c r="F180" s="208"/>
      <c r="G180" s="206">
        <f t="shared" si="136"/>
        <v>0</v>
      </c>
      <c r="H180" s="492">
        <f t="shared" si="136"/>
        <v>0</v>
      </c>
      <c r="I180" s="206">
        <f t="shared" si="136"/>
        <v>0</v>
      </c>
      <c r="J180" s="206">
        <f t="shared" si="136"/>
        <v>0</v>
      </c>
      <c r="K180" s="206">
        <f t="shared" si="136"/>
        <v>0</v>
      </c>
      <c r="O180" s="113"/>
      <c r="P180" s="1"/>
      <c r="Q180" s="1"/>
      <c r="R180" s="1"/>
    </row>
    <row r="181" spans="1:18" ht="15.75" hidden="1" customHeight="1" x14ac:dyDescent="0.25">
      <c r="A181" s="572" t="s">
        <v>100</v>
      </c>
      <c r="B181" s="205">
        <v>902</v>
      </c>
      <c r="C181" s="208" t="s">
        <v>122</v>
      </c>
      <c r="D181" s="208" t="s">
        <v>125</v>
      </c>
      <c r="E181" s="208" t="s">
        <v>343</v>
      </c>
      <c r="F181" s="208"/>
      <c r="G181" s="206">
        <f t="shared" si="136"/>
        <v>0</v>
      </c>
      <c r="H181" s="492">
        <f t="shared" si="136"/>
        <v>0</v>
      </c>
      <c r="I181" s="206">
        <f t="shared" si="136"/>
        <v>0</v>
      </c>
      <c r="J181" s="206">
        <f t="shared" si="136"/>
        <v>0</v>
      </c>
      <c r="K181" s="206">
        <f t="shared" si="136"/>
        <v>0</v>
      </c>
      <c r="O181" s="113"/>
      <c r="P181" s="1"/>
      <c r="Q181" s="1"/>
      <c r="R181" s="1"/>
    </row>
    <row r="182" spans="1:18" ht="33.75" hidden="1" customHeight="1" x14ac:dyDescent="0.25">
      <c r="A182" s="572" t="s">
        <v>344</v>
      </c>
      <c r="B182" s="205">
        <v>902</v>
      </c>
      <c r="C182" s="208" t="s">
        <v>122</v>
      </c>
      <c r="D182" s="208" t="s">
        <v>125</v>
      </c>
      <c r="E182" s="208" t="s">
        <v>342</v>
      </c>
      <c r="F182" s="208"/>
      <c r="G182" s="206">
        <f t="shared" si="136"/>
        <v>0</v>
      </c>
      <c r="H182" s="492">
        <f t="shared" si="136"/>
        <v>0</v>
      </c>
      <c r="I182" s="206">
        <f t="shared" si="136"/>
        <v>0</v>
      </c>
      <c r="J182" s="206">
        <f t="shared" si="136"/>
        <v>0</v>
      </c>
      <c r="K182" s="206">
        <f t="shared" si="136"/>
        <v>0</v>
      </c>
      <c r="O182" s="113"/>
      <c r="P182" s="1"/>
      <c r="Q182" s="1"/>
      <c r="R182" s="1"/>
    </row>
    <row r="183" spans="1:18" ht="15.75" hidden="1" customHeight="1" x14ac:dyDescent="0.25">
      <c r="A183" s="574" t="s">
        <v>126</v>
      </c>
      <c r="B183" s="325">
        <v>902</v>
      </c>
      <c r="C183" s="244" t="s">
        <v>122</v>
      </c>
      <c r="D183" s="244" t="s">
        <v>125</v>
      </c>
      <c r="E183" s="244" t="s">
        <v>345</v>
      </c>
      <c r="F183" s="244"/>
      <c r="G183" s="209">
        <f t="shared" si="136"/>
        <v>0</v>
      </c>
      <c r="H183" s="490">
        <f t="shared" si="136"/>
        <v>0</v>
      </c>
      <c r="I183" s="209">
        <f t="shared" si="136"/>
        <v>0</v>
      </c>
      <c r="J183" s="209">
        <f t="shared" si="136"/>
        <v>0</v>
      </c>
      <c r="K183" s="209">
        <f t="shared" si="136"/>
        <v>0</v>
      </c>
      <c r="O183" s="113"/>
      <c r="P183" s="1"/>
      <c r="Q183" s="1"/>
      <c r="R183" s="1"/>
    </row>
    <row r="184" spans="1:18" ht="33.75" hidden="1" customHeight="1" x14ac:dyDescent="0.25">
      <c r="A184" s="574" t="s">
        <v>117</v>
      </c>
      <c r="B184" s="325">
        <v>902</v>
      </c>
      <c r="C184" s="244" t="s">
        <v>122</v>
      </c>
      <c r="D184" s="244" t="s">
        <v>125</v>
      </c>
      <c r="E184" s="244" t="s">
        <v>345</v>
      </c>
      <c r="F184" s="244" t="s">
        <v>92</v>
      </c>
      <c r="G184" s="209">
        <f t="shared" si="136"/>
        <v>0</v>
      </c>
      <c r="H184" s="490">
        <f t="shared" si="136"/>
        <v>0</v>
      </c>
      <c r="I184" s="209">
        <f t="shared" si="136"/>
        <v>0</v>
      </c>
      <c r="J184" s="209">
        <f t="shared" si="136"/>
        <v>0</v>
      </c>
      <c r="K184" s="209">
        <f t="shared" si="136"/>
        <v>0</v>
      </c>
      <c r="O184" s="113"/>
      <c r="P184" s="1"/>
      <c r="Q184" s="1"/>
      <c r="R184" s="1"/>
    </row>
    <row r="185" spans="1:18" ht="40.700000000000003" hidden="1" customHeight="1" x14ac:dyDescent="0.25">
      <c r="A185" s="574" t="s">
        <v>93</v>
      </c>
      <c r="B185" s="325">
        <v>902</v>
      </c>
      <c r="C185" s="244" t="s">
        <v>122</v>
      </c>
      <c r="D185" s="244" t="s">
        <v>125</v>
      </c>
      <c r="E185" s="244" t="s">
        <v>345</v>
      </c>
      <c r="F185" s="244" t="s">
        <v>94</v>
      </c>
      <c r="G185" s="18">
        <v>0</v>
      </c>
      <c r="H185" s="491">
        <v>0</v>
      </c>
      <c r="I185" s="18">
        <v>0</v>
      </c>
      <c r="J185" s="18">
        <v>0</v>
      </c>
      <c r="K185" s="18">
        <v>0</v>
      </c>
      <c r="O185" s="113"/>
      <c r="P185" s="1"/>
      <c r="Q185" s="1"/>
      <c r="R185" s="1"/>
    </row>
    <row r="186" spans="1:18" ht="31.5" x14ac:dyDescent="0.25">
      <c r="A186" s="572" t="s">
        <v>127</v>
      </c>
      <c r="B186" s="205">
        <v>902</v>
      </c>
      <c r="C186" s="208" t="s">
        <v>123</v>
      </c>
      <c r="D186" s="208"/>
      <c r="E186" s="208"/>
      <c r="F186" s="208"/>
      <c r="G186" s="206">
        <f t="shared" ref="G186:H186" si="137">G187</f>
        <v>10425.859359999999</v>
      </c>
      <c r="H186" s="492">
        <f t="shared" si="137"/>
        <v>9932.93</v>
      </c>
      <c r="I186" s="206">
        <f>I187</f>
        <v>9869.2000000000007</v>
      </c>
      <c r="J186" s="206">
        <f t="shared" ref="J186:K186" si="138">J187</f>
        <v>8736.7999999999993</v>
      </c>
      <c r="K186" s="206">
        <f t="shared" si="138"/>
        <v>8716.7999999999993</v>
      </c>
      <c r="L186" s="280"/>
      <c r="O186" s="113"/>
      <c r="P186" s="1"/>
      <c r="Q186" s="1"/>
      <c r="R186" s="1"/>
    </row>
    <row r="187" spans="1:18" ht="47.25" customHeight="1" x14ac:dyDescent="0.25">
      <c r="A187" s="572" t="s">
        <v>658</v>
      </c>
      <c r="B187" s="205">
        <v>902</v>
      </c>
      <c r="C187" s="208" t="s">
        <v>123</v>
      </c>
      <c r="D187" s="208" t="s">
        <v>137</v>
      </c>
      <c r="E187" s="244"/>
      <c r="F187" s="244"/>
      <c r="G187" s="206">
        <f t="shared" ref="G187:H187" si="139">G188+G207</f>
        <v>10425.859359999999</v>
      </c>
      <c r="H187" s="492">
        <f t="shared" si="139"/>
        <v>9932.93</v>
      </c>
      <c r="I187" s="206">
        <f>I188+I207</f>
        <v>9869.2000000000007</v>
      </c>
      <c r="J187" s="206">
        <f>J188+J207</f>
        <v>8736.7999999999993</v>
      </c>
      <c r="K187" s="206">
        <f>K188+K207</f>
        <v>8716.7999999999993</v>
      </c>
      <c r="O187" s="113"/>
      <c r="P187" s="1"/>
      <c r="Q187" s="1"/>
      <c r="R187" s="1"/>
    </row>
    <row r="188" spans="1:18" ht="15.75" x14ac:dyDescent="0.25">
      <c r="A188" s="572" t="s">
        <v>100</v>
      </c>
      <c r="B188" s="205">
        <v>902</v>
      </c>
      <c r="C188" s="208" t="s">
        <v>123</v>
      </c>
      <c r="D188" s="208" t="s">
        <v>137</v>
      </c>
      <c r="E188" s="208" t="s">
        <v>343</v>
      </c>
      <c r="F188" s="208"/>
      <c r="G188" s="206">
        <f>G200+G189+G212</f>
        <v>10425.859359999999</v>
      </c>
      <c r="H188" s="492">
        <f>H200+H189+H212</f>
        <v>9932.93</v>
      </c>
      <c r="I188" s="206">
        <f>I200+I189</f>
        <v>9869.2000000000007</v>
      </c>
      <c r="J188" s="206">
        <f t="shared" ref="J188:K188" si="140">J200+J189</f>
        <v>8736.7999999999993</v>
      </c>
      <c r="K188" s="206">
        <f t="shared" si="140"/>
        <v>8716.7999999999993</v>
      </c>
      <c r="O188" s="113"/>
      <c r="P188" s="1"/>
      <c r="Q188" s="1"/>
      <c r="R188" s="1"/>
    </row>
    <row r="189" spans="1:18" s="242" customFormat="1" ht="15.75" x14ac:dyDescent="0.25">
      <c r="A189" s="572" t="s">
        <v>775</v>
      </c>
      <c r="B189" s="205">
        <v>902</v>
      </c>
      <c r="C189" s="208" t="s">
        <v>123</v>
      </c>
      <c r="D189" s="208" t="s">
        <v>137</v>
      </c>
      <c r="E189" s="208" t="s">
        <v>398</v>
      </c>
      <c r="F189" s="208"/>
      <c r="G189" s="206">
        <f t="shared" ref="G189:H189" si="141">G190+G193</f>
        <v>6949.4</v>
      </c>
      <c r="H189" s="492">
        <f t="shared" si="141"/>
        <v>6737.0300000000007</v>
      </c>
      <c r="I189" s="206">
        <f>I190+I193</f>
        <v>8570.2000000000007</v>
      </c>
      <c r="J189" s="206">
        <f t="shared" ref="J189:K189" si="142">J190+J193</f>
        <v>8637.7999999999993</v>
      </c>
      <c r="K189" s="206">
        <f t="shared" si="142"/>
        <v>8617.7999999999993</v>
      </c>
      <c r="L189" s="279"/>
      <c r="M189" s="216"/>
      <c r="N189" s="211"/>
    </row>
    <row r="190" spans="1:18" s="242" customFormat="1" ht="31.5" x14ac:dyDescent="0.25">
      <c r="A190" s="574" t="s">
        <v>318</v>
      </c>
      <c r="B190" s="325">
        <v>902</v>
      </c>
      <c r="C190" s="244" t="s">
        <v>123</v>
      </c>
      <c r="D190" s="244" t="s">
        <v>137</v>
      </c>
      <c r="E190" s="244" t="s">
        <v>401</v>
      </c>
      <c r="F190" s="244"/>
      <c r="G190" s="209">
        <f t="shared" ref="G190:H191" si="143">G191</f>
        <v>212.4</v>
      </c>
      <c r="H190" s="490">
        <f t="shared" si="143"/>
        <v>0</v>
      </c>
      <c r="I190" s="209">
        <f>I191</f>
        <v>258</v>
      </c>
      <c r="J190" s="209">
        <f t="shared" ref="J190:K191" si="144">J191</f>
        <v>258</v>
      </c>
      <c r="K190" s="209">
        <f t="shared" si="144"/>
        <v>258</v>
      </c>
      <c r="L190" s="279"/>
      <c r="M190" s="216"/>
      <c r="N190" s="211"/>
    </row>
    <row r="191" spans="1:18" s="242" customFormat="1" ht="78.75" x14ac:dyDescent="0.25">
      <c r="A191" s="574" t="s">
        <v>87</v>
      </c>
      <c r="B191" s="325">
        <v>902</v>
      </c>
      <c r="C191" s="244" t="s">
        <v>123</v>
      </c>
      <c r="D191" s="244" t="s">
        <v>137</v>
      </c>
      <c r="E191" s="244" t="s">
        <v>401</v>
      </c>
      <c r="F191" s="244" t="s">
        <v>88</v>
      </c>
      <c r="G191" s="209">
        <f t="shared" si="143"/>
        <v>212.4</v>
      </c>
      <c r="H191" s="490">
        <f t="shared" si="143"/>
        <v>0</v>
      </c>
      <c r="I191" s="209">
        <f>I192</f>
        <v>258</v>
      </c>
      <c r="J191" s="209">
        <f t="shared" si="144"/>
        <v>258</v>
      </c>
      <c r="K191" s="209">
        <f t="shared" si="144"/>
        <v>258</v>
      </c>
      <c r="L191" s="279"/>
      <c r="M191" s="216"/>
      <c r="N191" s="211"/>
    </row>
    <row r="192" spans="1:18" s="242" customFormat="1" ht="15.75" x14ac:dyDescent="0.25">
      <c r="A192" s="574" t="s">
        <v>171</v>
      </c>
      <c r="B192" s="325">
        <v>902</v>
      </c>
      <c r="C192" s="244" t="s">
        <v>123</v>
      </c>
      <c r="D192" s="244" t="s">
        <v>137</v>
      </c>
      <c r="E192" s="244" t="s">
        <v>401</v>
      </c>
      <c r="F192" s="244" t="s">
        <v>120</v>
      </c>
      <c r="G192" s="209">
        <v>212.4</v>
      </c>
      <c r="H192" s="490">
        <v>0</v>
      </c>
      <c r="I192" s="209">
        <v>258</v>
      </c>
      <c r="J192" s="209">
        <v>258</v>
      </c>
      <c r="K192" s="209">
        <v>258</v>
      </c>
      <c r="L192" s="279"/>
      <c r="M192" s="216"/>
      <c r="N192" s="211"/>
    </row>
    <row r="193" spans="1:14" s="242" customFormat="1" ht="15.75" x14ac:dyDescent="0.25">
      <c r="A193" s="574" t="s">
        <v>296</v>
      </c>
      <c r="B193" s="325">
        <v>902</v>
      </c>
      <c r="C193" s="244" t="s">
        <v>123</v>
      </c>
      <c r="D193" s="244" t="s">
        <v>137</v>
      </c>
      <c r="E193" s="244" t="s">
        <v>400</v>
      </c>
      <c r="F193" s="244"/>
      <c r="G193" s="209">
        <f t="shared" ref="G193:H193" si="145">G194+G196+G198</f>
        <v>6737</v>
      </c>
      <c r="H193" s="490">
        <f t="shared" si="145"/>
        <v>6737.0300000000007</v>
      </c>
      <c r="I193" s="209">
        <f>I194+I196+I198</f>
        <v>8312.2000000000007</v>
      </c>
      <c r="J193" s="209">
        <f t="shared" ref="J193:K193" si="146">J194+J196+J198</f>
        <v>8379.7999999999993</v>
      </c>
      <c r="K193" s="209">
        <f t="shared" si="146"/>
        <v>8359.7999999999993</v>
      </c>
      <c r="L193" s="279"/>
      <c r="M193" s="216"/>
      <c r="N193" s="211"/>
    </row>
    <row r="194" spans="1:14" s="242" customFormat="1" ht="78.75" x14ac:dyDescent="0.25">
      <c r="A194" s="574" t="s">
        <v>87</v>
      </c>
      <c r="B194" s="325">
        <v>902</v>
      </c>
      <c r="C194" s="244" t="s">
        <v>123</v>
      </c>
      <c r="D194" s="244" t="s">
        <v>137</v>
      </c>
      <c r="E194" s="244" t="s">
        <v>400</v>
      </c>
      <c r="F194" s="244" t="s">
        <v>88</v>
      </c>
      <c r="G194" s="209">
        <f t="shared" ref="G194:H194" si="147">G195</f>
        <v>5847.3</v>
      </c>
      <c r="H194" s="490">
        <f t="shared" si="147"/>
        <v>5847.3</v>
      </c>
      <c r="I194" s="209">
        <f>I195</f>
        <v>7999.2</v>
      </c>
      <c r="J194" s="209">
        <f t="shared" ref="J194:K194" si="148">J195</f>
        <v>8066.8</v>
      </c>
      <c r="K194" s="209">
        <f t="shared" si="148"/>
        <v>8209.7999999999993</v>
      </c>
      <c r="L194" s="279"/>
      <c r="M194" s="216"/>
      <c r="N194" s="211"/>
    </row>
    <row r="195" spans="1:14" s="242" customFormat="1" ht="15.75" x14ac:dyDescent="0.25">
      <c r="A195" s="574" t="s">
        <v>171</v>
      </c>
      <c r="B195" s="325">
        <v>902</v>
      </c>
      <c r="C195" s="244" t="s">
        <v>123</v>
      </c>
      <c r="D195" s="244" t="s">
        <v>137</v>
      </c>
      <c r="E195" s="244" t="s">
        <v>400</v>
      </c>
      <c r="F195" s="244" t="s">
        <v>120</v>
      </c>
      <c r="G195" s="209">
        <v>5847.3</v>
      </c>
      <c r="H195" s="490">
        <v>5847.3</v>
      </c>
      <c r="I195" s="209">
        <v>7999.2</v>
      </c>
      <c r="J195" s="209">
        <v>8066.8</v>
      </c>
      <c r="K195" s="209">
        <v>8209.7999999999993</v>
      </c>
      <c r="L195" s="279"/>
      <c r="M195" s="216"/>
      <c r="N195" s="211"/>
    </row>
    <row r="196" spans="1:14" s="242" customFormat="1" ht="31.5" x14ac:dyDescent="0.25">
      <c r="A196" s="574" t="s">
        <v>91</v>
      </c>
      <c r="B196" s="325">
        <v>902</v>
      </c>
      <c r="C196" s="244" t="s">
        <v>123</v>
      </c>
      <c r="D196" s="244" t="s">
        <v>137</v>
      </c>
      <c r="E196" s="244" t="s">
        <v>400</v>
      </c>
      <c r="F196" s="244" t="s">
        <v>92</v>
      </c>
      <c r="G196" s="209">
        <f t="shared" ref="G196:H196" si="149">G197</f>
        <v>889.7</v>
      </c>
      <c r="H196" s="490">
        <f t="shared" si="149"/>
        <v>889.73</v>
      </c>
      <c r="I196" s="209">
        <f>I197</f>
        <v>313</v>
      </c>
      <c r="J196" s="209">
        <f t="shared" ref="J196:K196" si="150">J197</f>
        <v>313</v>
      </c>
      <c r="K196" s="209">
        <f t="shared" si="150"/>
        <v>150</v>
      </c>
      <c r="L196" s="279"/>
      <c r="M196" s="216"/>
      <c r="N196" s="211"/>
    </row>
    <row r="197" spans="1:14" s="242" customFormat="1" ht="31.5" x14ac:dyDescent="0.25">
      <c r="A197" s="574" t="s">
        <v>93</v>
      </c>
      <c r="B197" s="325">
        <v>902</v>
      </c>
      <c r="C197" s="244" t="s">
        <v>123</v>
      </c>
      <c r="D197" s="244" t="s">
        <v>137</v>
      </c>
      <c r="E197" s="244" t="s">
        <v>400</v>
      </c>
      <c r="F197" s="244" t="s">
        <v>94</v>
      </c>
      <c r="G197" s="209">
        <v>889.7</v>
      </c>
      <c r="H197" s="490">
        <v>889.73</v>
      </c>
      <c r="I197" s="209">
        <v>313</v>
      </c>
      <c r="J197" s="209">
        <v>313</v>
      </c>
      <c r="K197" s="209">
        <v>150</v>
      </c>
      <c r="L197" s="279"/>
      <c r="M197" s="216"/>
      <c r="N197" s="211"/>
    </row>
    <row r="198" spans="1:14" s="242" customFormat="1" ht="15.75" x14ac:dyDescent="0.25">
      <c r="A198" s="574" t="s">
        <v>95</v>
      </c>
      <c r="B198" s="325">
        <v>902</v>
      </c>
      <c r="C198" s="244" t="s">
        <v>123</v>
      </c>
      <c r="D198" s="244" t="s">
        <v>137</v>
      </c>
      <c r="E198" s="244" t="s">
        <v>400</v>
      </c>
      <c r="F198" s="244" t="s">
        <v>101</v>
      </c>
      <c r="G198" s="209">
        <f t="shared" ref="G198:H198" si="151">G199</f>
        <v>0</v>
      </c>
      <c r="H198" s="490">
        <f t="shared" si="151"/>
        <v>0</v>
      </c>
      <c r="I198" s="209">
        <f>I199</f>
        <v>0</v>
      </c>
      <c r="J198" s="209">
        <f t="shared" ref="J198:K198" si="152">J199</f>
        <v>0</v>
      </c>
      <c r="K198" s="209">
        <f t="shared" si="152"/>
        <v>0</v>
      </c>
      <c r="L198" s="279"/>
      <c r="M198" s="216"/>
      <c r="N198" s="211"/>
    </row>
    <row r="199" spans="1:14" s="242" customFormat="1" ht="15.75" x14ac:dyDescent="0.25">
      <c r="A199" s="574" t="s">
        <v>227</v>
      </c>
      <c r="B199" s="325">
        <v>902</v>
      </c>
      <c r="C199" s="244" t="s">
        <v>123</v>
      </c>
      <c r="D199" s="244" t="s">
        <v>137</v>
      </c>
      <c r="E199" s="244" t="s">
        <v>400</v>
      </c>
      <c r="F199" s="244" t="s">
        <v>97</v>
      </c>
      <c r="G199" s="209"/>
      <c r="H199" s="490">
        <v>0</v>
      </c>
      <c r="I199" s="209"/>
      <c r="J199" s="209"/>
      <c r="K199" s="209"/>
      <c r="L199" s="279"/>
      <c r="M199" s="216"/>
      <c r="N199" s="211"/>
    </row>
    <row r="200" spans="1:14" s="113" customFormat="1" ht="31.5" x14ac:dyDescent="0.25">
      <c r="A200" s="572" t="s">
        <v>344</v>
      </c>
      <c r="B200" s="205">
        <v>902</v>
      </c>
      <c r="C200" s="208" t="s">
        <v>123</v>
      </c>
      <c r="D200" s="208" t="s">
        <v>137</v>
      </c>
      <c r="E200" s="208" t="s">
        <v>342</v>
      </c>
      <c r="F200" s="208"/>
      <c r="G200" s="206">
        <f t="shared" ref="G200:H200" si="153">G201+G204</f>
        <v>653.19999999999993</v>
      </c>
      <c r="H200" s="492">
        <f t="shared" si="153"/>
        <v>272.10000000000002</v>
      </c>
      <c r="I200" s="206">
        <f>I201+I204</f>
        <v>1299</v>
      </c>
      <c r="J200" s="206">
        <f t="shared" ref="J200:K200" si="154">J201+J204</f>
        <v>99</v>
      </c>
      <c r="K200" s="206">
        <f t="shared" si="154"/>
        <v>99</v>
      </c>
      <c r="L200" s="279"/>
      <c r="M200" s="216"/>
      <c r="N200" s="211"/>
    </row>
    <row r="201" spans="1:14" s="113" customFormat="1" ht="47.25" x14ac:dyDescent="0.25">
      <c r="A201" s="574" t="s">
        <v>128</v>
      </c>
      <c r="B201" s="325">
        <v>902</v>
      </c>
      <c r="C201" s="244" t="s">
        <v>123</v>
      </c>
      <c r="D201" s="244" t="s">
        <v>137</v>
      </c>
      <c r="E201" s="244" t="s">
        <v>346</v>
      </c>
      <c r="F201" s="244"/>
      <c r="G201" s="209">
        <f t="shared" ref="G201:H202" si="155">G202</f>
        <v>653.19999999999993</v>
      </c>
      <c r="H201" s="490">
        <f t="shared" si="155"/>
        <v>272.10000000000002</v>
      </c>
      <c r="I201" s="209">
        <f>I202</f>
        <v>1200</v>
      </c>
      <c r="J201" s="209">
        <f t="shared" ref="J201:K202" si="156">J202</f>
        <v>0</v>
      </c>
      <c r="K201" s="209">
        <f t="shared" si="156"/>
        <v>0</v>
      </c>
      <c r="L201" s="279"/>
      <c r="M201" s="216"/>
      <c r="N201" s="211"/>
    </row>
    <row r="202" spans="1:14" s="113" customFormat="1" ht="31.5" x14ac:dyDescent="0.25">
      <c r="A202" s="574" t="s">
        <v>117</v>
      </c>
      <c r="B202" s="325">
        <v>902</v>
      </c>
      <c r="C202" s="244" t="s">
        <v>123</v>
      </c>
      <c r="D202" s="244" t="s">
        <v>137</v>
      </c>
      <c r="E202" s="244" t="s">
        <v>346</v>
      </c>
      <c r="F202" s="244" t="s">
        <v>92</v>
      </c>
      <c r="G202" s="209">
        <f t="shared" si="155"/>
        <v>653.19999999999993</v>
      </c>
      <c r="H202" s="490">
        <f t="shared" si="155"/>
        <v>272.10000000000002</v>
      </c>
      <c r="I202" s="209">
        <f>I203</f>
        <v>1200</v>
      </c>
      <c r="J202" s="209">
        <f t="shared" si="156"/>
        <v>0</v>
      </c>
      <c r="K202" s="209">
        <f t="shared" si="156"/>
        <v>0</v>
      </c>
      <c r="L202" s="279"/>
      <c r="M202" s="216"/>
      <c r="N202" s="211"/>
    </row>
    <row r="203" spans="1:14" s="113" customFormat="1" ht="31.5" x14ac:dyDescent="0.25">
      <c r="A203" s="574" t="s">
        <v>93</v>
      </c>
      <c r="B203" s="325">
        <v>902</v>
      </c>
      <c r="C203" s="244" t="s">
        <v>123</v>
      </c>
      <c r="D203" s="244" t="s">
        <v>137</v>
      </c>
      <c r="E203" s="244" t="s">
        <v>346</v>
      </c>
      <c r="F203" s="244" t="s">
        <v>94</v>
      </c>
      <c r="G203" s="358">
        <f>656.9-3.7</f>
        <v>653.19999999999993</v>
      </c>
      <c r="H203" s="599">
        <v>272.10000000000002</v>
      </c>
      <c r="I203" s="358">
        <v>1200</v>
      </c>
      <c r="J203" s="358">
        <v>0</v>
      </c>
      <c r="K203" s="358">
        <v>0</v>
      </c>
      <c r="L203" s="279"/>
      <c r="M203" s="216"/>
      <c r="N203" s="211"/>
    </row>
    <row r="204" spans="1:14" s="113" customFormat="1" ht="15.75" x14ac:dyDescent="0.25">
      <c r="A204" s="574" t="s">
        <v>129</v>
      </c>
      <c r="B204" s="325">
        <v>902</v>
      </c>
      <c r="C204" s="244" t="s">
        <v>123</v>
      </c>
      <c r="D204" s="244" t="s">
        <v>137</v>
      </c>
      <c r="E204" s="244" t="s">
        <v>347</v>
      </c>
      <c r="F204" s="244"/>
      <c r="G204" s="18">
        <f t="shared" ref="G204:H205" si="157">G205</f>
        <v>0</v>
      </c>
      <c r="H204" s="491">
        <f t="shared" si="157"/>
        <v>0</v>
      </c>
      <c r="I204" s="18">
        <f>I205</f>
        <v>99</v>
      </c>
      <c r="J204" s="18">
        <f t="shared" ref="J204:K205" si="158">J205</f>
        <v>99</v>
      </c>
      <c r="K204" s="18">
        <f t="shared" si="158"/>
        <v>99</v>
      </c>
      <c r="L204" s="279"/>
      <c r="M204" s="216"/>
      <c r="N204" s="211"/>
    </row>
    <row r="205" spans="1:14" s="113" customFormat="1" ht="31.5" x14ac:dyDescent="0.25">
      <c r="A205" s="574" t="s">
        <v>117</v>
      </c>
      <c r="B205" s="325">
        <v>902</v>
      </c>
      <c r="C205" s="244" t="s">
        <v>123</v>
      </c>
      <c r="D205" s="244" t="s">
        <v>137</v>
      </c>
      <c r="E205" s="244" t="s">
        <v>347</v>
      </c>
      <c r="F205" s="244" t="s">
        <v>92</v>
      </c>
      <c r="G205" s="18">
        <f t="shared" si="157"/>
        <v>0</v>
      </c>
      <c r="H205" s="491">
        <f t="shared" si="157"/>
        <v>0</v>
      </c>
      <c r="I205" s="18">
        <f>I206</f>
        <v>99</v>
      </c>
      <c r="J205" s="18">
        <f t="shared" si="158"/>
        <v>99</v>
      </c>
      <c r="K205" s="18">
        <f t="shared" si="158"/>
        <v>99</v>
      </c>
      <c r="L205" s="279"/>
      <c r="M205" s="216"/>
      <c r="N205" s="211"/>
    </row>
    <row r="206" spans="1:14" s="113" customFormat="1" ht="31.5" x14ac:dyDescent="0.25">
      <c r="A206" s="574" t="s">
        <v>93</v>
      </c>
      <c r="B206" s="325">
        <v>902</v>
      </c>
      <c r="C206" s="244" t="s">
        <v>123</v>
      </c>
      <c r="D206" s="244" t="s">
        <v>137</v>
      </c>
      <c r="E206" s="244" t="s">
        <v>347</v>
      </c>
      <c r="F206" s="244" t="s">
        <v>94</v>
      </c>
      <c r="G206" s="18">
        <v>0</v>
      </c>
      <c r="H206" s="491">
        <v>0</v>
      </c>
      <c r="I206" s="18">
        <v>99</v>
      </c>
      <c r="J206" s="18">
        <v>99</v>
      </c>
      <c r="K206" s="18">
        <v>99</v>
      </c>
      <c r="L206" s="279"/>
      <c r="M206" s="216"/>
      <c r="N206" s="211"/>
    </row>
    <row r="207" spans="1:14" s="113" customFormat="1" ht="47.25" x14ac:dyDescent="0.25">
      <c r="A207" s="239" t="s">
        <v>913</v>
      </c>
      <c r="B207" s="205">
        <v>902</v>
      </c>
      <c r="C207" s="208" t="s">
        <v>123</v>
      </c>
      <c r="D207" s="208" t="s">
        <v>137</v>
      </c>
      <c r="E207" s="208" t="s">
        <v>269</v>
      </c>
      <c r="F207" s="244"/>
      <c r="G207" s="206">
        <f t="shared" ref="G207:H210" si="159">G208</f>
        <v>0</v>
      </c>
      <c r="H207" s="492">
        <f t="shared" si="159"/>
        <v>0</v>
      </c>
      <c r="I207" s="206">
        <f>I208</f>
        <v>0</v>
      </c>
      <c r="J207" s="206">
        <f t="shared" ref="J207:K208" si="160">J208</f>
        <v>0</v>
      </c>
      <c r="K207" s="206">
        <f t="shared" si="160"/>
        <v>0</v>
      </c>
      <c r="L207" s="279"/>
      <c r="M207" s="216"/>
      <c r="N207" s="211"/>
    </row>
    <row r="208" spans="1:14" s="113" customFormat="1" ht="31.5" x14ac:dyDescent="0.25">
      <c r="A208" s="338" t="s">
        <v>731</v>
      </c>
      <c r="B208" s="205">
        <v>902</v>
      </c>
      <c r="C208" s="208" t="s">
        <v>123</v>
      </c>
      <c r="D208" s="208" t="s">
        <v>137</v>
      </c>
      <c r="E208" s="208" t="s">
        <v>732</v>
      </c>
      <c r="F208" s="213"/>
      <c r="G208" s="206">
        <f t="shared" si="159"/>
        <v>0</v>
      </c>
      <c r="H208" s="492">
        <f t="shared" si="159"/>
        <v>0</v>
      </c>
      <c r="I208" s="206">
        <f>I209</f>
        <v>0</v>
      </c>
      <c r="J208" s="206">
        <f t="shared" si="160"/>
        <v>0</v>
      </c>
      <c r="K208" s="206">
        <f t="shared" si="160"/>
        <v>0</v>
      </c>
      <c r="L208" s="279"/>
      <c r="M208" s="216"/>
      <c r="N208" s="211"/>
    </row>
    <row r="209" spans="1:18" s="113" customFormat="1" ht="15.75" x14ac:dyDescent="0.25">
      <c r="A209" s="574" t="s">
        <v>129</v>
      </c>
      <c r="B209" s="325">
        <v>902</v>
      </c>
      <c r="C209" s="244" t="s">
        <v>123</v>
      </c>
      <c r="D209" s="244" t="s">
        <v>137</v>
      </c>
      <c r="E209" s="244" t="s">
        <v>733</v>
      </c>
      <c r="F209" s="210"/>
      <c r="G209" s="209">
        <f t="shared" si="159"/>
        <v>0</v>
      </c>
      <c r="H209" s="490">
        <f t="shared" si="159"/>
        <v>0</v>
      </c>
      <c r="I209" s="209">
        <f>I210</f>
        <v>0</v>
      </c>
      <c r="J209" s="209">
        <f t="shared" ref="J209:K210" si="161">J210</f>
        <v>0</v>
      </c>
      <c r="K209" s="209">
        <f t="shared" si="161"/>
        <v>0</v>
      </c>
      <c r="L209" s="279"/>
      <c r="M209" s="216"/>
      <c r="N209" s="211"/>
    </row>
    <row r="210" spans="1:18" s="113" customFormat="1" ht="31.5" x14ac:dyDescent="0.25">
      <c r="A210" s="574" t="s">
        <v>91</v>
      </c>
      <c r="B210" s="325">
        <v>902</v>
      </c>
      <c r="C210" s="244" t="s">
        <v>123</v>
      </c>
      <c r="D210" s="244" t="s">
        <v>137</v>
      </c>
      <c r="E210" s="244" t="s">
        <v>733</v>
      </c>
      <c r="F210" s="210" t="s">
        <v>92</v>
      </c>
      <c r="G210" s="209">
        <f t="shared" si="159"/>
        <v>0</v>
      </c>
      <c r="H210" s="490">
        <f t="shared" si="159"/>
        <v>0</v>
      </c>
      <c r="I210" s="209">
        <f>I211</f>
        <v>0</v>
      </c>
      <c r="J210" s="209">
        <f t="shared" si="161"/>
        <v>0</v>
      </c>
      <c r="K210" s="209">
        <f t="shared" si="161"/>
        <v>0</v>
      </c>
      <c r="L210" s="279"/>
      <c r="M210" s="216"/>
      <c r="N210" s="211"/>
    </row>
    <row r="211" spans="1:18" s="113" customFormat="1" ht="31.5" x14ac:dyDescent="0.25">
      <c r="A211" s="574" t="s">
        <v>93</v>
      </c>
      <c r="B211" s="325">
        <v>902</v>
      </c>
      <c r="C211" s="244" t="s">
        <v>123</v>
      </c>
      <c r="D211" s="244" t="s">
        <v>137</v>
      </c>
      <c r="E211" s="244" t="s">
        <v>733</v>
      </c>
      <c r="F211" s="210" t="s">
        <v>94</v>
      </c>
      <c r="G211" s="209">
        <f t="shared" ref="G211:H211" si="162">100-100</f>
        <v>0</v>
      </c>
      <c r="H211" s="490">
        <f t="shared" si="162"/>
        <v>0</v>
      </c>
      <c r="I211" s="209">
        <f>100-100</f>
        <v>0</v>
      </c>
      <c r="J211" s="209">
        <f t="shared" ref="J211:K211" si="163">100-100</f>
        <v>0</v>
      </c>
      <c r="K211" s="209">
        <f t="shared" si="163"/>
        <v>0</v>
      </c>
      <c r="L211" s="279"/>
      <c r="M211" s="216"/>
      <c r="N211" s="211"/>
    </row>
    <row r="212" spans="1:18" s="472" customFormat="1" ht="31.5" x14ac:dyDescent="0.25">
      <c r="A212" s="572" t="s">
        <v>1072</v>
      </c>
      <c r="B212" s="483">
        <v>902</v>
      </c>
      <c r="C212" s="485" t="s">
        <v>123</v>
      </c>
      <c r="D212" s="485" t="s">
        <v>137</v>
      </c>
      <c r="E212" s="485" t="s">
        <v>1073</v>
      </c>
      <c r="F212" s="485"/>
      <c r="G212" s="492">
        <v>2823.25936</v>
      </c>
      <c r="H212" s="492">
        <f>H213</f>
        <v>2923.8</v>
      </c>
      <c r="I212" s="577">
        <v>0</v>
      </c>
      <c r="J212" s="577">
        <v>0</v>
      </c>
      <c r="K212" s="577">
        <v>0</v>
      </c>
      <c r="L212" s="279"/>
      <c r="M212" s="480"/>
      <c r="N212" s="477"/>
    </row>
    <row r="213" spans="1:18" s="472" customFormat="1" ht="31.5" x14ac:dyDescent="0.25">
      <c r="A213" s="574" t="s">
        <v>1074</v>
      </c>
      <c r="B213" s="493">
        <v>902</v>
      </c>
      <c r="C213" s="484" t="s">
        <v>123</v>
      </c>
      <c r="D213" s="484" t="s">
        <v>137</v>
      </c>
      <c r="E213" s="484" t="s">
        <v>1075</v>
      </c>
      <c r="F213" s="484"/>
      <c r="G213" s="490">
        <v>2823.25936</v>
      </c>
      <c r="H213" s="490">
        <f>H214+H216+H218</f>
        <v>2923.8</v>
      </c>
      <c r="I213" s="555">
        <v>0</v>
      </c>
      <c r="J213" s="555">
        <v>0</v>
      </c>
      <c r="K213" s="555">
        <v>0</v>
      </c>
      <c r="L213" s="279"/>
      <c r="M213" s="480"/>
      <c r="N213" s="477"/>
    </row>
    <row r="214" spans="1:18" s="472" customFormat="1" ht="78.75" x14ac:dyDescent="0.25">
      <c r="A214" s="574" t="s">
        <v>87</v>
      </c>
      <c r="B214" s="493">
        <v>902</v>
      </c>
      <c r="C214" s="484" t="s">
        <v>123</v>
      </c>
      <c r="D214" s="484" t="s">
        <v>137</v>
      </c>
      <c r="E214" s="484" t="s">
        <v>1075</v>
      </c>
      <c r="F214" s="484" t="s">
        <v>88</v>
      </c>
      <c r="G214" s="488">
        <v>2258.7993599999995</v>
      </c>
      <c r="H214" s="490">
        <v>2258.8000000000002</v>
      </c>
      <c r="I214" s="555">
        <v>0</v>
      </c>
      <c r="J214" s="555">
        <v>0</v>
      </c>
      <c r="K214" s="555">
        <v>0</v>
      </c>
      <c r="L214" s="279"/>
      <c r="M214" s="480"/>
      <c r="N214" s="477"/>
    </row>
    <row r="215" spans="1:18" s="472" customFormat="1" ht="15.75" x14ac:dyDescent="0.25">
      <c r="A215" s="574" t="s">
        <v>119</v>
      </c>
      <c r="B215" s="493">
        <v>902</v>
      </c>
      <c r="C215" s="484" t="s">
        <v>123</v>
      </c>
      <c r="D215" s="484" t="s">
        <v>137</v>
      </c>
      <c r="E215" s="484" t="s">
        <v>1075</v>
      </c>
      <c r="F215" s="484" t="s">
        <v>120</v>
      </c>
      <c r="G215" s="486">
        <v>2258.7993599999995</v>
      </c>
      <c r="H215" s="491">
        <v>2258.8000000000002</v>
      </c>
      <c r="I215" s="555">
        <v>0</v>
      </c>
      <c r="J215" s="555">
        <v>0</v>
      </c>
      <c r="K215" s="555">
        <v>0</v>
      </c>
      <c r="L215" s="279"/>
      <c r="M215" s="480"/>
      <c r="N215" s="477"/>
    </row>
    <row r="216" spans="1:18" s="472" customFormat="1" ht="31.5" x14ac:dyDescent="0.25">
      <c r="A216" s="574" t="s">
        <v>117</v>
      </c>
      <c r="B216" s="493">
        <v>902</v>
      </c>
      <c r="C216" s="484" t="s">
        <v>123</v>
      </c>
      <c r="D216" s="484" t="s">
        <v>137</v>
      </c>
      <c r="E216" s="484" t="s">
        <v>1075</v>
      </c>
      <c r="F216" s="484" t="s">
        <v>92</v>
      </c>
      <c r="G216" s="488">
        <v>163</v>
      </c>
      <c r="H216" s="490">
        <v>163</v>
      </c>
      <c r="I216" s="555">
        <v>0</v>
      </c>
      <c r="J216" s="555">
        <v>0</v>
      </c>
      <c r="K216" s="555">
        <v>0</v>
      </c>
      <c r="L216" s="279"/>
      <c r="M216" s="480"/>
      <c r="N216" s="477"/>
    </row>
    <row r="217" spans="1:18" s="472" customFormat="1" ht="31.5" x14ac:dyDescent="0.25">
      <c r="A217" s="574" t="s">
        <v>93</v>
      </c>
      <c r="B217" s="493">
        <v>902</v>
      </c>
      <c r="C217" s="484" t="s">
        <v>123</v>
      </c>
      <c r="D217" s="484" t="s">
        <v>137</v>
      </c>
      <c r="E217" s="484" t="s">
        <v>1075</v>
      </c>
      <c r="F217" s="484" t="s">
        <v>94</v>
      </c>
      <c r="G217" s="486">
        <v>163</v>
      </c>
      <c r="H217" s="491">
        <v>163</v>
      </c>
      <c r="I217" s="555">
        <v>0</v>
      </c>
      <c r="J217" s="555">
        <v>0</v>
      </c>
      <c r="K217" s="555">
        <v>0</v>
      </c>
      <c r="L217" s="279"/>
      <c r="M217" s="480"/>
      <c r="N217" s="477"/>
    </row>
    <row r="218" spans="1:18" s="472" customFormat="1" ht="15.75" x14ac:dyDescent="0.25">
      <c r="A218" s="574" t="s">
        <v>140</v>
      </c>
      <c r="B218" s="493">
        <v>902</v>
      </c>
      <c r="C218" s="484" t="s">
        <v>123</v>
      </c>
      <c r="D218" s="484" t="s">
        <v>137</v>
      </c>
      <c r="E218" s="484" t="s">
        <v>1075</v>
      </c>
      <c r="F218" s="484" t="s">
        <v>141</v>
      </c>
      <c r="G218" s="486">
        <v>401.5</v>
      </c>
      <c r="H218" s="491">
        <f>H219</f>
        <v>502</v>
      </c>
      <c r="I218" s="555">
        <v>0</v>
      </c>
      <c r="J218" s="555">
        <v>0</v>
      </c>
      <c r="K218" s="555">
        <v>0</v>
      </c>
      <c r="L218" s="279"/>
      <c r="M218" s="480"/>
      <c r="N218" s="477"/>
    </row>
    <row r="219" spans="1:18" s="472" customFormat="1" ht="31.5" x14ac:dyDescent="0.25">
      <c r="A219" s="574" t="s">
        <v>142</v>
      </c>
      <c r="B219" s="493">
        <v>902</v>
      </c>
      <c r="C219" s="484" t="s">
        <v>123</v>
      </c>
      <c r="D219" s="484" t="s">
        <v>137</v>
      </c>
      <c r="E219" s="484" t="s">
        <v>1075</v>
      </c>
      <c r="F219" s="484" t="s">
        <v>143</v>
      </c>
      <c r="G219" s="486">
        <v>401.5</v>
      </c>
      <c r="H219" s="491">
        <v>502</v>
      </c>
      <c r="I219" s="555">
        <v>0</v>
      </c>
      <c r="J219" s="555">
        <v>0</v>
      </c>
      <c r="K219" s="555">
        <v>0</v>
      </c>
      <c r="L219" s="279"/>
      <c r="M219" s="480"/>
      <c r="N219" s="477"/>
    </row>
    <row r="220" spans="1:18" ht="15.75" x14ac:dyDescent="0.25">
      <c r="A220" s="572" t="s">
        <v>130</v>
      </c>
      <c r="B220" s="205">
        <v>902</v>
      </c>
      <c r="C220" s="208" t="s">
        <v>106</v>
      </c>
      <c r="D220" s="208"/>
      <c r="E220" s="208"/>
      <c r="F220" s="244"/>
      <c r="G220" s="206">
        <f t="shared" ref="G220:H220" si="164">G231+G221</f>
        <v>845</v>
      </c>
      <c r="H220" s="492">
        <f t="shared" si="164"/>
        <v>685.8</v>
      </c>
      <c r="I220" s="206">
        <f>I231+I221</f>
        <v>750.37239999999997</v>
      </c>
      <c r="J220" s="206">
        <f t="shared" ref="J220:K220" si="165">J231+J221</f>
        <v>764.16640000000007</v>
      </c>
      <c r="K220" s="206">
        <f t="shared" si="165"/>
        <v>778.49279999999999</v>
      </c>
      <c r="L220" s="280">
        <f>I220+I315+I991</f>
        <v>6756.4323999999997</v>
      </c>
      <c r="O220" s="113"/>
      <c r="P220" s="1"/>
      <c r="Q220" s="1"/>
      <c r="R220" s="1"/>
    </row>
    <row r="221" spans="1:18" ht="15.75" x14ac:dyDescent="0.25">
      <c r="A221" s="572" t="s">
        <v>131</v>
      </c>
      <c r="B221" s="205">
        <v>902</v>
      </c>
      <c r="C221" s="208" t="s">
        <v>106</v>
      </c>
      <c r="D221" s="208" t="s">
        <v>132</v>
      </c>
      <c r="E221" s="208"/>
      <c r="F221" s="244"/>
      <c r="G221" s="206">
        <f t="shared" ref="G221:H221" si="166">G222</f>
        <v>19.2</v>
      </c>
      <c r="H221" s="492">
        <f t="shared" si="166"/>
        <v>0</v>
      </c>
      <c r="I221" s="206">
        <f>I222</f>
        <v>256.2</v>
      </c>
      <c r="J221" s="206">
        <f t="shared" ref="J221:K221" si="167">J222</f>
        <v>256.2</v>
      </c>
      <c r="K221" s="206">
        <f t="shared" si="167"/>
        <v>256.2</v>
      </c>
      <c r="O221" s="113"/>
      <c r="P221" s="1"/>
      <c r="Q221" s="1"/>
      <c r="R221" s="1"/>
    </row>
    <row r="222" spans="1:18" ht="42.4" customHeight="1" x14ac:dyDescent="0.25">
      <c r="A222" s="537" t="s">
        <v>1101</v>
      </c>
      <c r="B222" s="205">
        <v>902</v>
      </c>
      <c r="C222" s="208" t="s">
        <v>106</v>
      </c>
      <c r="D222" s="208" t="s">
        <v>132</v>
      </c>
      <c r="E222" s="107" t="s">
        <v>112</v>
      </c>
      <c r="F222" s="213"/>
      <c r="G222" s="206">
        <f t="shared" ref="G222:H222" si="168">G223+G227</f>
        <v>19.2</v>
      </c>
      <c r="H222" s="492">
        <f t="shared" si="168"/>
        <v>0</v>
      </c>
      <c r="I222" s="206">
        <f>I223+I227</f>
        <v>256.2</v>
      </c>
      <c r="J222" s="206">
        <f t="shared" ref="J222:K222" si="169">J223+J227</f>
        <v>256.2</v>
      </c>
      <c r="K222" s="206">
        <f t="shared" si="169"/>
        <v>256.2</v>
      </c>
      <c r="O222" s="113"/>
      <c r="P222" s="1"/>
      <c r="Q222" s="1"/>
      <c r="R222" s="1"/>
    </row>
    <row r="223" spans="1:18" s="113" customFormat="1" ht="35.450000000000003" customHeight="1" x14ac:dyDescent="0.25">
      <c r="A223" s="537" t="s">
        <v>448</v>
      </c>
      <c r="B223" s="205">
        <v>902</v>
      </c>
      <c r="C223" s="208" t="s">
        <v>106</v>
      </c>
      <c r="D223" s="208" t="s">
        <v>132</v>
      </c>
      <c r="E223" s="140" t="s">
        <v>348</v>
      </c>
      <c r="F223" s="213"/>
      <c r="G223" s="206">
        <f t="shared" ref="G223:K225" si="170">G224</f>
        <v>19.2</v>
      </c>
      <c r="H223" s="492">
        <f t="shared" si="170"/>
        <v>0</v>
      </c>
      <c r="I223" s="206">
        <f t="shared" si="170"/>
        <v>256.2</v>
      </c>
      <c r="J223" s="206">
        <f t="shared" si="170"/>
        <v>256.2</v>
      </c>
      <c r="K223" s="206">
        <f t="shared" si="170"/>
        <v>256.2</v>
      </c>
      <c r="L223" s="279"/>
      <c r="M223" s="216"/>
      <c r="N223" s="211"/>
    </row>
    <row r="224" spans="1:18" ht="31.5" x14ac:dyDescent="0.25">
      <c r="A224" s="574" t="s">
        <v>133</v>
      </c>
      <c r="B224" s="325">
        <v>902</v>
      </c>
      <c r="C224" s="244" t="s">
        <v>106</v>
      </c>
      <c r="D224" s="244" t="s">
        <v>132</v>
      </c>
      <c r="E224" s="244" t="s">
        <v>361</v>
      </c>
      <c r="F224" s="210"/>
      <c r="G224" s="209">
        <f t="shared" si="170"/>
        <v>19.2</v>
      </c>
      <c r="H224" s="490">
        <f t="shared" si="170"/>
        <v>0</v>
      </c>
      <c r="I224" s="209">
        <f t="shared" si="170"/>
        <v>256.2</v>
      </c>
      <c r="J224" s="209">
        <f t="shared" si="170"/>
        <v>256.2</v>
      </c>
      <c r="K224" s="209">
        <f t="shared" si="170"/>
        <v>256.2</v>
      </c>
      <c r="O224" s="113"/>
      <c r="P224" s="1"/>
      <c r="Q224" s="1"/>
      <c r="R224" s="1"/>
    </row>
    <row r="225" spans="1:18" ht="15.75" x14ac:dyDescent="0.25">
      <c r="A225" s="20" t="s">
        <v>95</v>
      </c>
      <c r="B225" s="325">
        <v>902</v>
      </c>
      <c r="C225" s="244" t="s">
        <v>106</v>
      </c>
      <c r="D225" s="244" t="s">
        <v>132</v>
      </c>
      <c r="E225" s="244" t="s">
        <v>361</v>
      </c>
      <c r="F225" s="210" t="s">
        <v>101</v>
      </c>
      <c r="G225" s="209">
        <f t="shared" si="170"/>
        <v>19.2</v>
      </c>
      <c r="H225" s="490">
        <f t="shared" si="170"/>
        <v>0</v>
      </c>
      <c r="I225" s="209">
        <f t="shared" si="170"/>
        <v>256.2</v>
      </c>
      <c r="J225" s="209">
        <f t="shared" si="170"/>
        <v>256.2</v>
      </c>
      <c r="K225" s="209">
        <f t="shared" si="170"/>
        <v>256.2</v>
      </c>
      <c r="O225" s="113"/>
      <c r="P225" s="1"/>
      <c r="Q225" s="1"/>
      <c r="R225" s="1"/>
    </row>
    <row r="226" spans="1:18" ht="47.25" x14ac:dyDescent="0.25">
      <c r="A226" s="20" t="s">
        <v>113</v>
      </c>
      <c r="B226" s="325">
        <v>902</v>
      </c>
      <c r="C226" s="244" t="s">
        <v>106</v>
      </c>
      <c r="D226" s="244" t="s">
        <v>132</v>
      </c>
      <c r="E226" s="244" t="s">
        <v>361</v>
      </c>
      <c r="F226" s="210" t="s">
        <v>108</v>
      </c>
      <c r="G226" s="209">
        <v>19.2</v>
      </c>
      <c r="H226" s="490">
        <v>0</v>
      </c>
      <c r="I226" s="209">
        <v>256.2</v>
      </c>
      <c r="J226" s="209">
        <v>256.2</v>
      </c>
      <c r="K226" s="209">
        <v>256.2</v>
      </c>
      <c r="O226" s="113"/>
      <c r="P226" s="1"/>
      <c r="Q226" s="1"/>
      <c r="R226" s="1"/>
    </row>
    <row r="227" spans="1:18" s="113" customFormat="1" ht="47.25" hidden="1" x14ac:dyDescent="0.25">
      <c r="A227" s="338" t="s">
        <v>449</v>
      </c>
      <c r="B227" s="205">
        <v>902</v>
      </c>
      <c r="C227" s="208" t="s">
        <v>106</v>
      </c>
      <c r="D227" s="208" t="s">
        <v>132</v>
      </c>
      <c r="E227" s="107" t="s">
        <v>350</v>
      </c>
      <c r="F227" s="213"/>
      <c r="G227" s="206">
        <f t="shared" ref="G227:K229" si="171">G228</f>
        <v>0</v>
      </c>
      <c r="H227" s="492">
        <f t="shared" si="171"/>
        <v>0</v>
      </c>
      <c r="I227" s="206">
        <f t="shared" si="171"/>
        <v>0</v>
      </c>
      <c r="J227" s="206">
        <f t="shared" si="171"/>
        <v>0</v>
      </c>
      <c r="K227" s="206">
        <f t="shared" si="171"/>
        <v>0</v>
      </c>
      <c r="L227" s="279"/>
      <c r="M227" s="216"/>
      <c r="N227" s="211"/>
    </row>
    <row r="228" spans="1:18" s="113" customFormat="1" ht="15.75" hidden="1" x14ac:dyDescent="0.25">
      <c r="A228" s="574" t="s">
        <v>349</v>
      </c>
      <c r="B228" s="325">
        <v>902</v>
      </c>
      <c r="C228" s="244" t="s">
        <v>106</v>
      </c>
      <c r="D228" s="244" t="s">
        <v>132</v>
      </c>
      <c r="E228" s="4" t="s">
        <v>362</v>
      </c>
      <c r="F228" s="210"/>
      <c r="G228" s="209">
        <f t="shared" si="171"/>
        <v>0</v>
      </c>
      <c r="H228" s="490">
        <f t="shared" si="171"/>
        <v>0</v>
      </c>
      <c r="I228" s="209">
        <f t="shared" si="171"/>
        <v>0</v>
      </c>
      <c r="J228" s="209">
        <f t="shared" si="171"/>
        <v>0</v>
      </c>
      <c r="K228" s="209">
        <f t="shared" si="171"/>
        <v>0</v>
      </c>
      <c r="L228" s="279"/>
      <c r="M228" s="216"/>
      <c r="N228" s="211"/>
    </row>
    <row r="229" spans="1:18" s="113" customFormat="1" ht="15.75" hidden="1" x14ac:dyDescent="0.25">
      <c r="A229" s="20" t="s">
        <v>95</v>
      </c>
      <c r="B229" s="325">
        <v>902</v>
      </c>
      <c r="C229" s="244" t="s">
        <v>106</v>
      </c>
      <c r="D229" s="244" t="s">
        <v>132</v>
      </c>
      <c r="E229" s="4" t="s">
        <v>362</v>
      </c>
      <c r="F229" s="210" t="s">
        <v>101</v>
      </c>
      <c r="G229" s="209">
        <f t="shared" si="171"/>
        <v>0</v>
      </c>
      <c r="H229" s="490">
        <f t="shared" si="171"/>
        <v>0</v>
      </c>
      <c r="I229" s="209">
        <f t="shared" si="171"/>
        <v>0</v>
      </c>
      <c r="J229" s="209">
        <f t="shared" si="171"/>
        <v>0</v>
      </c>
      <c r="K229" s="209">
        <f t="shared" si="171"/>
        <v>0</v>
      </c>
      <c r="L229" s="279"/>
      <c r="M229" s="216"/>
      <c r="N229" s="211"/>
    </row>
    <row r="230" spans="1:18" s="113" customFormat="1" ht="47.25" hidden="1" x14ac:dyDescent="0.25">
      <c r="A230" s="20" t="s">
        <v>113</v>
      </c>
      <c r="B230" s="325">
        <v>902</v>
      </c>
      <c r="C230" s="244" t="s">
        <v>106</v>
      </c>
      <c r="D230" s="244" t="s">
        <v>132</v>
      </c>
      <c r="E230" s="4" t="s">
        <v>362</v>
      </c>
      <c r="F230" s="210" t="s">
        <v>108</v>
      </c>
      <c r="G230" s="209">
        <v>0</v>
      </c>
      <c r="H230" s="490">
        <v>0</v>
      </c>
      <c r="I230" s="209">
        <v>0</v>
      </c>
      <c r="J230" s="209">
        <v>0</v>
      </c>
      <c r="K230" s="209">
        <v>0</v>
      </c>
      <c r="L230" s="279"/>
      <c r="M230" s="216"/>
      <c r="N230" s="211"/>
    </row>
    <row r="231" spans="1:18" ht="15.75" x14ac:dyDescent="0.25">
      <c r="A231" s="572" t="s">
        <v>134</v>
      </c>
      <c r="B231" s="205">
        <v>902</v>
      </c>
      <c r="C231" s="208" t="s">
        <v>106</v>
      </c>
      <c r="D231" s="208" t="s">
        <v>135</v>
      </c>
      <c r="E231" s="208"/>
      <c r="F231" s="208"/>
      <c r="G231" s="206">
        <f t="shared" ref="G231:H231" si="172">G232+G239</f>
        <v>825.8</v>
      </c>
      <c r="H231" s="492">
        <f t="shared" si="172"/>
        <v>685.8</v>
      </c>
      <c r="I231" s="206">
        <f>I232+I239</f>
        <v>494.17239999999998</v>
      </c>
      <c r="J231" s="206">
        <f t="shared" ref="J231:K231" si="173">J232+J239</f>
        <v>507.96640000000002</v>
      </c>
      <c r="K231" s="206">
        <f t="shared" si="173"/>
        <v>522.29279999999994</v>
      </c>
      <c r="O231" s="113"/>
      <c r="P231" s="1"/>
      <c r="Q231" s="1"/>
      <c r="R231" s="1"/>
    </row>
    <row r="232" spans="1:18" ht="31.5" x14ac:dyDescent="0.25">
      <c r="A232" s="572" t="s">
        <v>376</v>
      </c>
      <c r="B232" s="205">
        <v>902</v>
      </c>
      <c r="C232" s="208" t="s">
        <v>106</v>
      </c>
      <c r="D232" s="208" t="s">
        <v>135</v>
      </c>
      <c r="E232" s="208" t="s">
        <v>335</v>
      </c>
      <c r="F232" s="208"/>
      <c r="G232" s="206">
        <f t="shared" ref="G232:H233" si="174">G233</f>
        <v>315.8</v>
      </c>
      <c r="H232" s="492">
        <f t="shared" si="174"/>
        <v>315.8</v>
      </c>
      <c r="I232" s="206">
        <f>I233</f>
        <v>344.17239999999998</v>
      </c>
      <c r="J232" s="206">
        <f t="shared" ref="J232:K233" si="175">J233</f>
        <v>357.96640000000002</v>
      </c>
      <c r="K232" s="206">
        <f t="shared" si="175"/>
        <v>372.2928</v>
      </c>
      <c r="O232" s="113"/>
      <c r="P232" s="1"/>
      <c r="Q232" s="1"/>
      <c r="R232" s="1"/>
    </row>
    <row r="233" spans="1:18" ht="31.5" x14ac:dyDescent="0.25">
      <c r="A233" s="572" t="s">
        <v>352</v>
      </c>
      <c r="B233" s="205">
        <v>902</v>
      </c>
      <c r="C233" s="208" t="s">
        <v>106</v>
      </c>
      <c r="D233" s="208" t="s">
        <v>135</v>
      </c>
      <c r="E233" s="208" t="s">
        <v>340</v>
      </c>
      <c r="F233" s="208"/>
      <c r="G233" s="206">
        <f t="shared" si="174"/>
        <v>315.8</v>
      </c>
      <c r="H233" s="492">
        <f t="shared" si="174"/>
        <v>315.8</v>
      </c>
      <c r="I233" s="206">
        <f>I234</f>
        <v>344.17239999999998</v>
      </c>
      <c r="J233" s="206">
        <f t="shared" si="175"/>
        <v>357.96640000000002</v>
      </c>
      <c r="K233" s="206">
        <f t="shared" si="175"/>
        <v>372.2928</v>
      </c>
      <c r="O233" s="113"/>
      <c r="P233" s="1"/>
      <c r="Q233" s="1"/>
      <c r="R233" s="1"/>
    </row>
    <row r="234" spans="1:18" ht="115.9" customHeight="1" x14ac:dyDescent="0.25">
      <c r="A234" s="536" t="s">
        <v>914</v>
      </c>
      <c r="B234" s="325">
        <v>902</v>
      </c>
      <c r="C234" s="244" t="s">
        <v>106</v>
      </c>
      <c r="D234" s="244" t="s">
        <v>135</v>
      </c>
      <c r="E234" s="244" t="s">
        <v>381</v>
      </c>
      <c r="F234" s="244"/>
      <c r="G234" s="209">
        <f t="shared" ref="G234:H234" si="176">G235+G237</f>
        <v>315.8</v>
      </c>
      <c r="H234" s="490">
        <f t="shared" si="176"/>
        <v>315.8</v>
      </c>
      <c r="I234" s="209">
        <f>I235+I237</f>
        <v>344.17239999999998</v>
      </c>
      <c r="J234" s="209">
        <f t="shared" ref="J234:K234" si="177">J235+J237</f>
        <v>357.96640000000002</v>
      </c>
      <c r="K234" s="209">
        <f t="shared" si="177"/>
        <v>372.2928</v>
      </c>
      <c r="O234" s="113"/>
      <c r="P234" s="1"/>
      <c r="Q234" s="1"/>
      <c r="R234" s="1"/>
    </row>
    <row r="235" spans="1:18" ht="78.75" x14ac:dyDescent="0.25">
      <c r="A235" s="574" t="s">
        <v>87</v>
      </c>
      <c r="B235" s="325">
        <v>902</v>
      </c>
      <c r="C235" s="244" t="s">
        <v>106</v>
      </c>
      <c r="D235" s="244" t="s">
        <v>135</v>
      </c>
      <c r="E235" s="244" t="s">
        <v>381</v>
      </c>
      <c r="F235" s="244" t="s">
        <v>88</v>
      </c>
      <c r="G235" s="209">
        <f t="shared" ref="G235:H235" si="178">G236</f>
        <v>287.10000000000002</v>
      </c>
      <c r="H235" s="490">
        <f t="shared" si="178"/>
        <v>287.10000000000002</v>
      </c>
      <c r="I235" s="209">
        <f>I236</f>
        <v>344.17239999999998</v>
      </c>
      <c r="J235" s="209">
        <f t="shared" ref="J235:K235" si="179">J236</f>
        <v>357.96640000000002</v>
      </c>
      <c r="K235" s="209">
        <f t="shared" si="179"/>
        <v>372.2928</v>
      </c>
      <c r="O235" s="113"/>
      <c r="P235" s="1"/>
      <c r="Q235" s="1"/>
      <c r="R235" s="1"/>
    </row>
    <row r="236" spans="1:18" ht="31.5" x14ac:dyDescent="0.25">
      <c r="A236" s="574" t="s">
        <v>89</v>
      </c>
      <c r="B236" s="325">
        <v>902</v>
      </c>
      <c r="C236" s="244" t="s">
        <v>106</v>
      </c>
      <c r="D236" s="244" t="s">
        <v>135</v>
      </c>
      <c r="E236" s="244" t="s">
        <v>381</v>
      </c>
      <c r="F236" s="244" t="s">
        <v>90</v>
      </c>
      <c r="G236" s="488">
        <v>287.10000000000002</v>
      </c>
      <c r="H236" s="490">
        <v>287.10000000000002</v>
      </c>
      <c r="I236" s="488">
        <v>344.17239999999998</v>
      </c>
      <c r="J236" s="488">
        <v>357.96640000000002</v>
      </c>
      <c r="K236" s="488">
        <v>372.2928</v>
      </c>
      <c r="O236" s="113"/>
      <c r="P236" s="1"/>
      <c r="Q236" s="1"/>
      <c r="R236" s="1"/>
    </row>
    <row r="237" spans="1:18" ht="31.5" x14ac:dyDescent="0.25">
      <c r="A237" s="574" t="s">
        <v>91</v>
      </c>
      <c r="B237" s="325">
        <v>902</v>
      </c>
      <c r="C237" s="244" t="s">
        <v>106</v>
      </c>
      <c r="D237" s="244" t="s">
        <v>135</v>
      </c>
      <c r="E237" s="244" t="s">
        <v>381</v>
      </c>
      <c r="F237" s="244" t="s">
        <v>92</v>
      </c>
      <c r="G237" s="488">
        <f t="shared" ref="G237:H237" si="180">G238</f>
        <v>28.7</v>
      </c>
      <c r="H237" s="490">
        <f t="shared" si="180"/>
        <v>28.7</v>
      </c>
      <c r="I237" s="488">
        <f>I238</f>
        <v>0</v>
      </c>
      <c r="J237" s="488">
        <f t="shared" ref="J237:K237" si="181">J238</f>
        <v>0</v>
      </c>
      <c r="K237" s="488">
        <f t="shared" si="181"/>
        <v>0</v>
      </c>
      <c r="O237" s="113"/>
      <c r="P237" s="1"/>
      <c r="Q237" s="1"/>
      <c r="R237" s="1"/>
    </row>
    <row r="238" spans="1:18" ht="31.5" x14ac:dyDescent="0.25">
      <c r="A238" s="574" t="s">
        <v>93</v>
      </c>
      <c r="B238" s="325">
        <v>902</v>
      </c>
      <c r="C238" s="244" t="s">
        <v>106</v>
      </c>
      <c r="D238" s="244" t="s">
        <v>135</v>
      </c>
      <c r="E238" s="244" t="s">
        <v>381</v>
      </c>
      <c r="F238" s="244" t="s">
        <v>94</v>
      </c>
      <c r="G238" s="209">
        <v>28.7</v>
      </c>
      <c r="H238" s="490">
        <v>28.7</v>
      </c>
      <c r="I238" s="209">
        <v>0</v>
      </c>
      <c r="J238" s="209">
        <v>0</v>
      </c>
      <c r="K238" s="209">
        <v>0</v>
      </c>
      <c r="O238" s="113"/>
      <c r="P238" s="1"/>
      <c r="Q238" s="1"/>
      <c r="R238" s="1"/>
    </row>
    <row r="239" spans="1:18" s="113" customFormat="1" ht="48.6" customHeight="1" x14ac:dyDescent="0.25">
      <c r="A239" s="572" t="s">
        <v>1102</v>
      </c>
      <c r="B239" s="205">
        <v>902</v>
      </c>
      <c r="C239" s="208" t="s">
        <v>106</v>
      </c>
      <c r="D239" s="208" t="s">
        <v>135</v>
      </c>
      <c r="E239" s="208" t="s">
        <v>107</v>
      </c>
      <c r="F239" s="208"/>
      <c r="G239" s="206">
        <f t="shared" ref="G239:K242" si="182">G240</f>
        <v>510</v>
      </c>
      <c r="H239" s="492">
        <f t="shared" si="182"/>
        <v>370</v>
      </c>
      <c r="I239" s="206">
        <f t="shared" si="182"/>
        <v>150</v>
      </c>
      <c r="J239" s="206">
        <f t="shared" si="182"/>
        <v>150</v>
      </c>
      <c r="K239" s="206">
        <f t="shared" si="182"/>
        <v>150</v>
      </c>
      <c r="L239" s="279"/>
      <c r="M239" s="216"/>
      <c r="N239" s="211"/>
    </row>
    <row r="240" spans="1:18" s="113" customFormat="1" ht="31.5" x14ac:dyDescent="0.25">
      <c r="A240" s="572" t="s">
        <v>498</v>
      </c>
      <c r="B240" s="205">
        <v>902</v>
      </c>
      <c r="C240" s="208" t="s">
        <v>106</v>
      </c>
      <c r="D240" s="208" t="s">
        <v>135</v>
      </c>
      <c r="E240" s="208" t="s">
        <v>496</v>
      </c>
      <c r="F240" s="208"/>
      <c r="G240" s="206">
        <f t="shared" si="182"/>
        <v>510</v>
      </c>
      <c r="H240" s="492">
        <f t="shared" si="182"/>
        <v>370</v>
      </c>
      <c r="I240" s="206">
        <f t="shared" si="182"/>
        <v>150</v>
      </c>
      <c r="J240" s="206">
        <f t="shared" si="182"/>
        <v>150</v>
      </c>
      <c r="K240" s="206">
        <f t="shared" si="182"/>
        <v>150</v>
      </c>
      <c r="L240" s="279"/>
      <c r="M240" s="216"/>
      <c r="N240" s="211"/>
    </row>
    <row r="241" spans="1:18" s="113" customFormat="1" ht="31.5" x14ac:dyDescent="0.25">
      <c r="A241" s="574" t="s">
        <v>499</v>
      </c>
      <c r="B241" s="325">
        <v>902</v>
      </c>
      <c r="C241" s="244" t="s">
        <v>106</v>
      </c>
      <c r="D241" s="244" t="s">
        <v>135</v>
      </c>
      <c r="E241" s="244" t="s">
        <v>497</v>
      </c>
      <c r="F241" s="244"/>
      <c r="G241" s="209">
        <f t="shared" si="182"/>
        <v>510</v>
      </c>
      <c r="H241" s="490">
        <f t="shared" si="182"/>
        <v>370</v>
      </c>
      <c r="I241" s="209">
        <f t="shared" si="182"/>
        <v>150</v>
      </c>
      <c r="J241" s="209">
        <f t="shared" si="182"/>
        <v>150</v>
      </c>
      <c r="K241" s="209">
        <f t="shared" si="182"/>
        <v>150</v>
      </c>
      <c r="L241" s="279"/>
      <c r="M241" s="216"/>
      <c r="N241" s="211"/>
    </row>
    <row r="242" spans="1:18" s="113" customFormat="1" ht="15.75" x14ac:dyDescent="0.25">
      <c r="A242" s="574" t="s">
        <v>95</v>
      </c>
      <c r="B242" s="325">
        <v>902</v>
      </c>
      <c r="C242" s="244" t="s">
        <v>106</v>
      </c>
      <c r="D242" s="244" t="s">
        <v>135</v>
      </c>
      <c r="E242" s="244" t="s">
        <v>497</v>
      </c>
      <c r="F242" s="244" t="s">
        <v>101</v>
      </c>
      <c r="G242" s="209">
        <f t="shared" si="182"/>
        <v>510</v>
      </c>
      <c r="H242" s="490">
        <f t="shared" si="182"/>
        <v>370</v>
      </c>
      <c r="I242" s="209">
        <f t="shared" si="182"/>
        <v>150</v>
      </c>
      <c r="J242" s="209">
        <f t="shared" si="182"/>
        <v>150</v>
      </c>
      <c r="K242" s="209">
        <f t="shared" si="182"/>
        <v>150</v>
      </c>
      <c r="L242" s="279"/>
      <c r="M242" s="216"/>
      <c r="N242" s="211"/>
    </row>
    <row r="243" spans="1:18" s="113" customFormat="1" ht="47.25" x14ac:dyDescent="0.25">
      <c r="A243" s="574" t="s">
        <v>113</v>
      </c>
      <c r="B243" s="325">
        <v>902</v>
      </c>
      <c r="C243" s="244" t="s">
        <v>106</v>
      </c>
      <c r="D243" s="244" t="s">
        <v>135</v>
      </c>
      <c r="E243" s="244" t="s">
        <v>497</v>
      </c>
      <c r="F243" s="244" t="s">
        <v>108</v>
      </c>
      <c r="G243" s="209">
        <v>510</v>
      </c>
      <c r="H243" s="490">
        <v>370</v>
      </c>
      <c r="I243" s="209">
        <v>150</v>
      </c>
      <c r="J243" s="209">
        <v>150</v>
      </c>
      <c r="K243" s="209">
        <v>150</v>
      </c>
      <c r="L243" s="279"/>
      <c r="M243" s="216"/>
      <c r="N243" s="211"/>
    </row>
    <row r="244" spans="1:18" ht="16.5" customHeight="1" x14ac:dyDescent="0.25">
      <c r="A244" s="572" t="s">
        <v>136</v>
      </c>
      <c r="B244" s="205">
        <v>902</v>
      </c>
      <c r="C244" s="208" t="s">
        <v>137</v>
      </c>
      <c r="D244" s="208"/>
      <c r="E244" s="208"/>
      <c r="F244" s="208"/>
      <c r="G244" s="206">
        <f>G245+G257+G251</f>
        <v>15070.4</v>
      </c>
      <c r="H244" s="492">
        <f>H245+H257+H251</f>
        <v>15050.4</v>
      </c>
      <c r="I244" s="206">
        <f>I245+I257</f>
        <v>18387.2</v>
      </c>
      <c r="J244" s="206">
        <f t="shared" ref="J244:K244" si="183">J245+J257</f>
        <v>18658.2</v>
      </c>
      <c r="K244" s="206">
        <f t="shared" si="183"/>
        <v>18928.900000000001</v>
      </c>
      <c r="L244" s="280"/>
      <c r="O244" s="113"/>
      <c r="P244" s="1"/>
      <c r="Q244" s="1"/>
      <c r="R244" s="1"/>
    </row>
    <row r="245" spans="1:18" ht="15.75" x14ac:dyDescent="0.25">
      <c r="A245" s="572" t="s">
        <v>138</v>
      </c>
      <c r="B245" s="205">
        <v>902</v>
      </c>
      <c r="C245" s="208" t="s">
        <v>137</v>
      </c>
      <c r="D245" s="208" t="s">
        <v>84</v>
      </c>
      <c r="E245" s="208"/>
      <c r="F245" s="208"/>
      <c r="G245" s="206">
        <f t="shared" ref="G245:K249" si="184">G246</f>
        <v>11053.5</v>
      </c>
      <c r="H245" s="492">
        <f t="shared" si="184"/>
        <v>11053.5</v>
      </c>
      <c r="I245" s="206">
        <f t="shared" si="184"/>
        <v>11610.6</v>
      </c>
      <c r="J245" s="206">
        <f t="shared" si="184"/>
        <v>11610.6</v>
      </c>
      <c r="K245" s="206">
        <f t="shared" si="184"/>
        <v>11610.6</v>
      </c>
      <c r="O245" s="113"/>
      <c r="P245" s="1"/>
      <c r="Q245" s="1"/>
      <c r="R245" s="1"/>
    </row>
    <row r="246" spans="1:18" ht="15.75" x14ac:dyDescent="0.25">
      <c r="A246" s="572" t="s">
        <v>100</v>
      </c>
      <c r="B246" s="205">
        <v>902</v>
      </c>
      <c r="C246" s="208" t="s">
        <v>137</v>
      </c>
      <c r="D246" s="208" t="s">
        <v>84</v>
      </c>
      <c r="E246" s="208" t="s">
        <v>343</v>
      </c>
      <c r="F246" s="208"/>
      <c r="G246" s="206">
        <f t="shared" si="184"/>
        <v>11053.5</v>
      </c>
      <c r="H246" s="492">
        <f t="shared" si="184"/>
        <v>11053.5</v>
      </c>
      <c r="I246" s="206">
        <f t="shared" si="184"/>
        <v>11610.6</v>
      </c>
      <c r="J246" s="206">
        <f t="shared" si="184"/>
        <v>11610.6</v>
      </c>
      <c r="K246" s="206">
        <f t="shared" si="184"/>
        <v>11610.6</v>
      </c>
      <c r="O246" s="113"/>
      <c r="P246" s="1"/>
      <c r="Q246" s="1"/>
      <c r="R246" s="1"/>
    </row>
    <row r="247" spans="1:18" ht="31.5" x14ac:dyDescent="0.25">
      <c r="A247" s="572" t="s">
        <v>344</v>
      </c>
      <c r="B247" s="205">
        <v>902</v>
      </c>
      <c r="C247" s="208" t="s">
        <v>137</v>
      </c>
      <c r="D247" s="208" t="s">
        <v>84</v>
      </c>
      <c r="E247" s="208" t="s">
        <v>342</v>
      </c>
      <c r="F247" s="208"/>
      <c r="G247" s="206">
        <f t="shared" si="184"/>
        <v>11053.5</v>
      </c>
      <c r="H247" s="492">
        <f t="shared" si="184"/>
        <v>11053.5</v>
      </c>
      <c r="I247" s="206">
        <f t="shared" si="184"/>
        <v>11610.6</v>
      </c>
      <c r="J247" s="206">
        <f t="shared" si="184"/>
        <v>11610.6</v>
      </c>
      <c r="K247" s="206">
        <f t="shared" si="184"/>
        <v>11610.6</v>
      </c>
      <c r="O247" s="113"/>
      <c r="P247" s="1"/>
      <c r="Q247" s="1"/>
      <c r="R247" s="1"/>
    </row>
    <row r="248" spans="1:18" ht="15.75" x14ac:dyDescent="0.25">
      <c r="A248" s="574" t="s">
        <v>139</v>
      </c>
      <c r="B248" s="325">
        <v>902</v>
      </c>
      <c r="C248" s="244" t="s">
        <v>137</v>
      </c>
      <c r="D248" s="244" t="s">
        <v>84</v>
      </c>
      <c r="E248" s="244" t="s">
        <v>351</v>
      </c>
      <c r="F248" s="244"/>
      <c r="G248" s="209">
        <f t="shared" si="184"/>
        <v>11053.5</v>
      </c>
      <c r="H248" s="490">
        <f t="shared" si="184"/>
        <v>11053.5</v>
      </c>
      <c r="I248" s="209">
        <f t="shared" si="184"/>
        <v>11610.6</v>
      </c>
      <c r="J248" s="209">
        <f t="shared" si="184"/>
        <v>11610.6</v>
      </c>
      <c r="K248" s="209">
        <f t="shared" si="184"/>
        <v>11610.6</v>
      </c>
      <c r="O248" s="113"/>
      <c r="P248" s="1"/>
      <c r="Q248" s="1"/>
      <c r="R248" s="1"/>
    </row>
    <row r="249" spans="1:18" ht="15.75" x14ac:dyDescent="0.25">
      <c r="A249" s="574" t="s">
        <v>140</v>
      </c>
      <c r="B249" s="325">
        <v>902</v>
      </c>
      <c r="C249" s="244" t="s">
        <v>137</v>
      </c>
      <c r="D249" s="244" t="s">
        <v>84</v>
      </c>
      <c r="E249" s="244" t="s">
        <v>351</v>
      </c>
      <c r="F249" s="244" t="s">
        <v>141</v>
      </c>
      <c r="G249" s="209">
        <f t="shared" si="184"/>
        <v>11053.5</v>
      </c>
      <c r="H249" s="490">
        <f t="shared" si="184"/>
        <v>11053.5</v>
      </c>
      <c r="I249" s="209">
        <f t="shared" si="184"/>
        <v>11610.6</v>
      </c>
      <c r="J249" s="209">
        <f t="shared" si="184"/>
        <v>11610.6</v>
      </c>
      <c r="K249" s="209">
        <f t="shared" si="184"/>
        <v>11610.6</v>
      </c>
      <c r="O249" s="113"/>
      <c r="P249" s="1"/>
      <c r="Q249" s="1"/>
      <c r="R249" s="1"/>
    </row>
    <row r="250" spans="1:18" ht="31.5" x14ac:dyDescent="0.25">
      <c r="A250" s="574" t="s">
        <v>175</v>
      </c>
      <c r="B250" s="325">
        <v>902</v>
      </c>
      <c r="C250" s="244" t="s">
        <v>137</v>
      </c>
      <c r="D250" s="244" t="s">
        <v>84</v>
      </c>
      <c r="E250" s="244" t="s">
        <v>351</v>
      </c>
      <c r="F250" s="244" t="s">
        <v>176</v>
      </c>
      <c r="G250" s="18">
        <v>11053.5</v>
      </c>
      <c r="H250" s="491">
        <v>11053.5</v>
      </c>
      <c r="I250" s="18">
        <v>11610.6</v>
      </c>
      <c r="J250" s="18">
        <v>11610.6</v>
      </c>
      <c r="K250" s="18">
        <v>11610.6</v>
      </c>
      <c r="O250" s="113"/>
      <c r="P250" s="1"/>
      <c r="Q250" s="1"/>
      <c r="R250" s="1"/>
    </row>
    <row r="251" spans="1:18" s="482" customFormat="1" ht="15.75" x14ac:dyDescent="0.25">
      <c r="A251" s="572" t="s">
        <v>144</v>
      </c>
      <c r="B251" s="495">
        <v>902</v>
      </c>
      <c r="C251" s="497" t="s">
        <v>137</v>
      </c>
      <c r="D251" s="497" t="s">
        <v>123</v>
      </c>
      <c r="E251" s="496"/>
      <c r="F251" s="496"/>
      <c r="G251" s="500">
        <v>10</v>
      </c>
      <c r="H251" s="598">
        <v>0</v>
      </c>
      <c r="I251" s="576">
        <v>0</v>
      </c>
      <c r="J251" s="576">
        <v>0</v>
      </c>
      <c r="K251" s="576">
        <v>0</v>
      </c>
      <c r="L251" s="279"/>
      <c r="M251" s="489"/>
      <c r="N251" s="487"/>
    </row>
    <row r="252" spans="1:18" s="482" customFormat="1" ht="63" x14ac:dyDescent="0.25">
      <c r="A252" s="572" t="s">
        <v>1076</v>
      </c>
      <c r="B252" s="495">
        <v>902</v>
      </c>
      <c r="C252" s="497" t="s">
        <v>137</v>
      </c>
      <c r="D252" s="497" t="s">
        <v>123</v>
      </c>
      <c r="E252" s="497" t="s">
        <v>1077</v>
      </c>
      <c r="F252" s="497"/>
      <c r="G252" s="500">
        <v>10</v>
      </c>
      <c r="H252" s="598">
        <v>0</v>
      </c>
      <c r="I252" s="576">
        <v>0</v>
      </c>
      <c r="J252" s="576">
        <v>0</v>
      </c>
      <c r="K252" s="576">
        <v>0</v>
      </c>
      <c r="L252" s="279"/>
      <c r="M252" s="489"/>
      <c r="N252" s="487"/>
    </row>
    <row r="253" spans="1:18" s="482" customFormat="1" ht="47.25" x14ac:dyDescent="0.25">
      <c r="A253" s="537" t="s">
        <v>1078</v>
      </c>
      <c r="B253" s="495">
        <v>902</v>
      </c>
      <c r="C253" s="497" t="s">
        <v>137</v>
      </c>
      <c r="D253" s="497" t="s">
        <v>123</v>
      </c>
      <c r="E253" s="497" t="s">
        <v>1079</v>
      </c>
      <c r="F253" s="497"/>
      <c r="G253" s="500">
        <v>10</v>
      </c>
      <c r="H253" s="598">
        <v>0</v>
      </c>
      <c r="I253" s="576">
        <v>0</v>
      </c>
      <c r="J253" s="576">
        <v>0</v>
      </c>
      <c r="K253" s="576">
        <v>0</v>
      </c>
      <c r="L253" s="279"/>
      <c r="M253" s="489"/>
      <c r="N253" s="487"/>
    </row>
    <row r="254" spans="1:18" s="482" customFormat="1" ht="31.5" x14ac:dyDescent="0.25">
      <c r="A254" s="574" t="s">
        <v>1080</v>
      </c>
      <c r="B254" s="503">
        <v>902</v>
      </c>
      <c r="C254" s="496" t="s">
        <v>137</v>
      </c>
      <c r="D254" s="496" t="s">
        <v>123</v>
      </c>
      <c r="E254" s="496" t="s">
        <v>1081</v>
      </c>
      <c r="F254" s="496"/>
      <c r="G254" s="501">
        <v>10</v>
      </c>
      <c r="H254" s="491">
        <v>0</v>
      </c>
      <c r="I254" s="575">
        <v>0</v>
      </c>
      <c r="J254" s="575">
        <v>0</v>
      </c>
      <c r="K254" s="575">
        <v>0</v>
      </c>
      <c r="L254" s="279"/>
      <c r="M254" s="489"/>
      <c r="N254" s="487"/>
    </row>
    <row r="255" spans="1:18" s="482" customFormat="1" ht="15.75" x14ac:dyDescent="0.25">
      <c r="A255" s="574" t="s">
        <v>140</v>
      </c>
      <c r="B255" s="503">
        <v>902</v>
      </c>
      <c r="C255" s="496" t="s">
        <v>137</v>
      </c>
      <c r="D255" s="496" t="s">
        <v>123</v>
      </c>
      <c r="E255" s="496" t="s">
        <v>1081</v>
      </c>
      <c r="F255" s="496" t="s">
        <v>141</v>
      </c>
      <c r="G255" s="501">
        <v>10</v>
      </c>
      <c r="H255" s="491">
        <v>0</v>
      </c>
      <c r="I255" s="575">
        <v>0</v>
      </c>
      <c r="J255" s="575">
        <v>0</v>
      </c>
      <c r="K255" s="575">
        <v>0</v>
      </c>
      <c r="L255" s="279"/>
      <c r="M255" s="489"/>
      <c r="N255" s="487"/>
    </row>
    <row r="256" spans="1:18" s="482" customFormat="1" ht="31.5" x14ac:dyDescent="0.25">
      <c r="A256" s="574" t="s">
        <v>175</v>
      </c>
      <c r="B256" s="503">
        <v>902</v>
      </c>
      <c r="C256" s="496" t="s">
        <v>137</v>
      </c>
      <c r="D256" s="496" t="s">
        <v>123</v>
      </c>
      <c r="E256" s="496" t="s">
        <v>1081</v>
      </c>
      <c r="F256" s="496" t="s">
        <v>176</v>
      </c>
      <c r="G256" s="501">
        <v>10</v>
      </c>
      <c r="H256" s="491">
        <v>0</v>
      </c>
      <c r="I256" s="575">
        <v>0</v>
      </c>
      <c r="J256" s="575">
        <v>0</v>
      </c>
      <c r="K256" s="575">
        <v>0</v>
      </c>
      <c r="L256" s="279"/>
      <c r="M256" s="489"/>
      <c r="N256" s="487"/>
    </row>
    <row r="257" spans="1:18" ht="15.75" x14ac:dyDescent="0.25">
      <c r="A257" s="572" t="s">
        <v>145</v>
      </c>
      <c r="B257" s="205">
        <v>902</v>
      </c>
      <c r="C257" s="208" t="s">
        <v>137</v>
      </c>
      <c r="D257" s="208" t="s">
        <v>86</v>
      </c>
      <c r="E257" s="208"/>
      <c r="F257" s="208"/>
      <c r="G257" s="206">
        <f t="shared" ref="G257:H257" si="185">G258+G265</f>
        <v>4006.9</v>
      </c>
      <c r="H257" s="492">
        <f t="shared" si="185"/>
        <v>3996.9</v>
      </c>
      <c r="I257" s="206">
        <f>I258+I265</f>
        <v>6776.6</v>
      </c>
      <c r="J257" s="206">
        <f t="shared" ref="J257:K257" si="186">J258+J265</f>
        <v>7047.6</v>
      </c>
      <c r="K257" s="206">
        <f t="shared" si="186"/>
        <v>7318.3</v>
      </c>
      <c r="O257" s="113"/>
      <c r="P257" s="1"/>
      <c r="Q257" s="1"/>
      <c r="R257" s="1"/>
    </row>
    <row r="258" spans="1:18" ht="31.5" x14ac:dyDescent="0.25">
      <c r="A258" s="572" t="s">
        <v>376</v>
      </c>
      <c r="B258" s="205">
        <v>902</v>
      </c>
      <c r="C258" s="208" t="s">
        <v>137</v>
      </c>
      <c r="D258" s="208" t="s">
        <v>86</v>
      </c>
      <c r="E258" s="208" t="s">
        <v>335</v>
      </c>
      <c r="F258" s="208"/>
      <c r="G258" s="206">
        <f t="shared" ref="G258:K259" si="187">G259</f>
        <v>3551.5</v>
      </c>
      <c r="H258" s="492">
        <f t="shared" si="187"/>
        <v>3541.5</v>
      </c>
      <c r="I258" s="206">
        <f t="shared" si="187"/>
        <v>6765.6</v>
      </c>
      <c r="J258" s="206">
        <f t="shared" si="187"/>
        <v>7036.6</v>
      </c>
      <c r="K258" s="206">
        <f t="shared" si="187"/>
        <v>7318.3</v>
      </c>
      <c r="O258" s="113"/>
      <c r="P258" s="1"/>
      <c r="Q258" s="1"/>
      <c r="R258" s="1"/>
    </row>
    <row r="259" spans="1:18" ht="31.5" x14ac:dyDescent="0.25">
      <c r="A259" s="572" t="s">
        <v>352</v>
      </c>
      <c r="B259" s="205">
        <v>902</v>
      </c>
      <c r="C259" s="208" t="s">
        <v>137</v>
      </c>
      <c r="D259" s="208" t="s">
        <v>86</v>
      </c>
      <c r="E259" s="208" t="s">
        <v>340</v>
      </c>
      <c r="F259" s="208"/>
      <c r="G259" s="206">
        <f t="shared" si="187"/>
        <v>3551.5</v>
      </c>
      <c r="H259" s="492">
        <f t="shared" si="187"/>
        <v>3541.5</v>
      </c>
      <c r="I259" s="206">
        <f t="shared" si="187"/>
        <v>6765.6</v>
      </c>
      <c r="J259" s="206">
        <f t="shared" si="187"/>
        <v>7036.6</v>
      </c>
      <c r="K259" s="206">
        <f t="shared" si="187"/>
        <v>7318.3</v>
      </c>
      <c r="O259" s="113"/>
      <c r="P259" s="1"/>
      <c r="Q259" s="1"/>
      <c r="R259" s="1"/>
    </row>
    <row r="260" spans="1:18" ht="47.25" customHeight="1" x14ac:dyDescent="0.25">
      <c r="A260" s="536" t="s">
        <v>146</v>
      </c>
      <c r="B260" s="325">
        <v>902</v>
      </c>
      <c r="C260" s="244" t="s">
        <v>137</v>
      </c>
      <c r="D260" s="244" t="s">
        <v>86</v>
      </c>
      <c r="E260" s="244" t="s">
        <v>382</v>
      </c>
      <c r="F260" s="244"/>
      <c r="G260" s="209">
        <f t="shared" ref="G260:H260" si="188">G261+G263</f>
        <v>3551.5</v>
      </c>
      <c r="H260" s="490">
        <f t="shared" si="188"/>
        <v>3541.5</v>
      </c>
      <c r="I260" s="209">
        <f>I261+I263</f>
        <v>6765.6</v>
      </c>
      <c r="J260" s="209">
        <f t="shared" ref="J260:K260" si="189">J261+J263</f>
        <v>7036.6</v>
      </c>
      <c r="K260" s="209">
        <f t="shared" si="189"/>
        <v>7318.3</v>
      </c>
      <c r="O260" s="113"/>
      <c r="P260" s="1"/>
      <c r="Q260" s="1"/>
      <c r="R260" s="1"/>
    </row>
    <row r="261" spans="1:18" ht="78.75" x14ac:dyDescent="0.25">
      <c r="A261" s="574" t="s">
        <v>87</v>
      </c>
      <c r="B261" s="325">
        <v>902</v>
      </c>
      <c r="C261" s="244" t="s">
        <v>137</v>
      </c>
      <c r="D261" s="244" t="s">
        <v>86</v>
      </c>
      <c r="E261" s="244" t="s">
        <v>382</v>
      </c>
      <c r="F261" s="244" t="s">
        <v>88</v>
      </c>
      <c r="G261" s="209">
        <f t="shared" ref="G261:H261" si="190">G262</f>
        <v>3426.1</v>
      </c>
      <c r="H261" s="490">
        <f t="shared" si="190"/>
        <v>3416.1</v>
      </c>
      <c r="I261" s="209">
        <f>I262</f>
        <v>6765.6</v>
      </c>
      <c r="J261" s="209">
        <f t="shared" ref="J261:K261" si="191">J262</f>
        <v>7036.6</v>
      </c>
      <c r="K261" s="209">
        <f t="shared" si="191"/>
        <v>7318.3</v>
      </c>
      <c r="O261" s="113"/>
      <c r="P261" s="1"/>
      <c r="Q261" s="1"/>
      <c r="R261" s="1"/>
    </row>
    <row r="262" spans="1:18" ht="31.5" x14ac:dyDescent="0.25">
      <c r="A262" s="574" t="s">
        <v>89</v>
      </c>
      <c r="B262" s="325">
        <v>902</v>
      </c>
      <c r="C262" s="244" t="s">
        <v>137</v>
      </c>
      <c r="D262" s="244" t="s">
        <v>86</v>
      </c>
      <c r="E262" s="244" t="s">
        <v>382</v>
      </c>
      <c r="F262" s="244" t="s">
        <v>90</v>
      </c>
      <c r="G262" s="498">
        <v>3426.1</v>
      </c>
      <c r="H262" s="491">
        <v>3416.1</v>
      </c>
      <c r="I262" s="498">
        <v>6765.6</v>
      </c>
      <c r="J262" s="498">
        <v>7036.6</v>
      </c>
      <c r="K262" s="498">
        <v>7318.3</v>
      </c>
      <c r="O262" s="113"/>
      <c r="P262" s="1"/>
      <c r="Q262" s="1"/>
      <c r="R262" s="1"/>
    </row>
    <row r="263" spans="1:18" ht="31.5" x14ac:dyDescent="0.25">
      <c r="A263" s="574" t="s">
        <v>91</v>
      </c>
      <c r="B263" s="325">
        <v>902</v>
      </c>
      <c r="C263" s="244" t="s">
        <v>137</v>
      </c>
      <c r="D263" s="244" t="s">
        <v>86</v>
      </c>
      <c r="E263" s="244" t="s">
        <v>382</v>
      </c>
      <c r="F263" s="244" t="s">
        <v>92</v>
      </c>
      <c r="G263" s="501">
        <f t="shared" ref="G263:H263" si="192">G264</f>
        <v>125.4</v>
      </c>
      <c r="H263" s="490">
        <f t="shared" si="192"/>
        <v>125.4</v>
      </c>
      <c r="I263" s="501">
        <f>I264</f>
        <v>0</v>
      </c>
      <c r="J263" s="501">
        <f t="shared" ref="J263:K263" si="193">J264</f>
        <v>0</v>
      </c>
      <c r="K263" s="501">
        <f t="shared" si="193"/>
        <v>0</v>
      </c>
      <c r="O263" s="113"/>
      <c r="P263" s="1"/>
      <c r="Q263" s="1"/>
      <c r="R263" s="1"/>
    </row>
    <row r="264" spans="1:18" ht="31.5" x14ac:dyDescent="0.25">
      <c r="A264" s="574" t="s">
        <v>93</v>
      </c>
      <c r="B264" s="325">
        <v>902</v>
      </c>
      <c r="C264" s="244" t="s">
        <v>137</v>
      </c>
      <c r="D264" s="244" t="s">
        <v>86</v>
      </c>
      <c r="E264" s="244" t="s">
        <v>382</v>
      </c>
      <c r="F264" s="244" t="s">
        <v>94</v>
      </c>
      <c r="G264" s="498">
        <v>125.4</v>
      </c>
      <c r="H264" s="491">
        <v>125.4</v>
      </c>
      <c r="I264" s="498">
        <v>0</v>
      </c>
      <c r="J264" s="498">
        <v>0</v>
      </c>
      <c r="K264" s="498">
        <v>0</v>
      </c>
      <c r="O264" s="113"/>
      <c r="P264" s="1"/>
      <c r="Q264" s="1"/>
      <c r="R264" s="1"/>
    </row>
    <row r="265" spans="1:18" s="242" customFormat="1" ht="47.25" x14ac:dyDescent="0.25">
      <c r="A265" s="239" t="s">
        <v>657</v>
      </c>
      <c r="B265" s="205">
        <v>902</v>
      </c>
      <c r="C265" s="208" t="s">
        <v>137</v>
      </c>
      <c r="D265" s="208" t="s">
        <v>86</v>
      </c>
      <c r="E265" s="208" t="s">
        <v>269</v>
      </c>
      <c r="F265" s="244"/>
      <c r="G265" s="27">
        <f t="shared" ref="G265:H265" si="194">G266</f>
        <v>455.4</v>
      </c>
      <c r="H265" s="598">
        <f t="shared" si="194"/>
        <v>455.4</v>
      </c>
      <c r="I265" s="27">
        <f>I266</f>
        <v>11</v>
      </c>
      <c r="J265" s="27">
        <f t="shared" ref="J265:K265" si="195">J266</f>
        <v>11</v>
      </c>
      <c r="K265" s="27">
        <f t="shared" si="195"/>
        <v>0</v>
      </c>
      <c r="L265" s="279"/>
      <c r="M265" s="216"/>
      <c r="N265" s="211"/>
    </row>
    <row r="266" spans="1:18" s="242" customFormat="1" ht="31.5" x14ac:dyDescent="0.25">
      <c r="A266" s="338" t="s">
        <v>731</v>
      </c>
      <c r="B266" s="205">
        <v>902</v>
      </c>
      <c r="C266" s="208" t="s">
        <v>137</v>
      </c>
      <c r="D266" s="208" t="s">
        <v>86</v>
      </c>
      <c r="E266" s="208" t="s">
        <v>732</v>
      </c>
      <c r="F266" s="213"/>
      <c r="G266" s="27">
        <f t="shared" ref="G266:H266" si="196">G270</f>
        <v>455.4</v>
      </c>
      <c r="H266" s="598">
        <f t="shared" si="196"/>
        <v>455.4</v>
      </c>
      <c r="I266" s="27">
        <f>I270</f>
        <v>11</v>
      </c>
      <c r="J266" s="27">
        <f t="shared" ref="J266:K266" si="197">J270</f>
        <v>11</v>
      </c>
      <c r="K266" s="27">
        <f t="shared" si="197"/>
        <v>0</v>
      </c>
      <c r="L266" s="279"/>
      <c r="M266" s="216"/>
      <c r="N266" s="211"/>
    </row>
    <row r="267" spans="1:18" s="242" customFormat="1" ht="15.75" x14ac:dyDescent="0.25">
      <c r="A267" s="574" t="s">
        <v>129</v>
      </c>
      <c r="B267" s="325">
        <v>902</v>
      </c>
      <c r="C267" s="244" t="s">
        <v>137</v>
      </c>
      <c r="D267" s="244" t="s">
        <v>86</v>
      </c>
      <c r="E267" s="244" t="s">
        <v>733</v>
      </c>
      <c r="F267" s="210"/>
      <c r="G267" s="18">
        <f t="shared" ref="G267:H268" si="198">G268</f>
        <v>0</v>
      </c>
      <c r="H267" s="491">
        <f t="shared" si="198"/>
        <v>0</v>
      </c>
      <c r="I267" s="18">
        <f>I268</f>
        <v>0</v>
      </c>
      <c r="J267" s="18">
        <f t="shared" ref="J267:K268" si="199">J268</f>
        <v>0</v>
      </c>
      <c r="K267" s="18">
        <f t="shared" si="199"/>
        <v>0</v>
      </c>
      <c r="L267" s="279"/>
      <c r="M267" s="216"/>
      <c r="N267" s="211"/>
    </row>
    <row r="268" spans="1:18" s="242" customFormat="1" ht="31.5" x14ac:dyDescent="0.25">
      <c r="A268" s="574" t="s">
        <v>91</v>
      </c>
      <c r="B268" s="325">
        <v>902</v>
      </c>
      <c r="C268" s="244" t="s">
        <v>137</v>
      </c>
      <c r="D268" s="244" t="s">
        <v>86</v>
      </c>
      <c r="E268" s="244" t="s">
        <v>733</v>
      </c>
      <c r="F268" s="210" t="s">
        <v>92</v>
      </c>
      <c r="G268" s="18">
        <f t="shared" si="198"/>
        <v>0</v>
      </c>
      <c r="H268" s="491">
        <f t="shared" si="198"/>
        <v>0</v>
      </c>
      <c r="I268" s="18">
        <f>I269</f>
        <v>0</v>
      </c>
      <c r="J268" s="18">
        <f t="shared" si="199"/>
        <v>0</v>
      </c>
      <c r="K268" s="18">
        <f t="shared" si="199"/>
        <v>0</v>
      </c>
      <c r="L268" s="279"/>
      <c r="M268" s="216"/>
      <c r="N268" s="211"/>
    </row>
    <row r="269" spans="1:18" s="242" customFormat="1" ht="31.5" x14ac:dyDescent="0.25">
      <c r="A269" s="574" t="s">
        <v>93</v>
      </c>
      <c r="B269" s="325">
        <v>902</v>
      </c>
      <c r="C269" s="244" t="s">
        <v>137</v>
      </c>
      <c r="D269" s="244" t="s">
        <v>86</v>
      </c>
      <c r="E269" s="244" t="s">
        <v>733</v>
      </c>
      <c r="F269" s="210" t="s">
        <v>94</v>
      </c>
      <c r="G269" s="18">
        <v>0</v>
      </c>
      <c r="H269" s="491">
        <v>0</v>
      </c>
      <c r="I269" s="18">
        <v>0</v>
      </c>
      <c r="J269" s="18">
        <v>0</v>
      </c>
      <c r="K269" s="18">
        <v>0</v>
      </c>
      <c r="L269" s="279"/>
      <c r="M269" s="216"/>
      <c r="N269" s="211"/>
    </row>
    <row r="270" spans="1:18" s="242" customFormat="1" ht="47.25" x14ac:dyDescent="0.25">
      <c r="A270" s="574" t="s">
        <v>882</v>
      </c>
      <c r="B270" s="325">
        <v>902</v>
      </c>
      <c r="C270" s="244" t="s">
        <v>137</v>
      </c>
      <c r="D270" s="244" t="s">
        <v>86</v>
      </c>
      <c r="E270" s="244" t="s">
        <v>750</v>
      </c>
      <c r="F270" s="210"/>
      <c r="G270" s="18">
        <f t="shared" ref="G270:H271" si="200">G271</f>
        <v>455.4</v>
      </c>
      <c r="H270" s="491">
        <f t="shared" si="200"/>
        <v>455.4</v>
      </c>
      <c r="I270" s="18">
        <f>I271</f>
        <v>11</v>
      </c>
      <c r="J270" s="18">
        <f t="shared" ref="J270:K271" si="201">J271</f>
        <v>11</v>
      </c>
      <c r="K270" s="18">
        <f t="shared" si="201"/>
        <v>0</v>
      </c>
      <c r="L270" s="279"/>
      <c r="M270" s="216"/>
      <c r="N270" s="211"/>
    </row>
    <row r="271" spans="1:18" s="242" customFormat="1" ht="15.75" x14ac:dyDescent="0.25">
      <c r="A271" s="574" t="s">
        <v>140</v>
      </c>
      <c r="B271" s="325">
        <v>902</v>
      </c>
      <c r="C271" s="244" t="s">
        <v>137</v>
      </c>
      <c r="D271" s="244" t="s">
        <v>86</v>
      </c>
      <c r="E271" s="244" t="s">
        <v>750</v>
      </c>
      <c r="F271" s="210" t="s">
        <v>141</v>
      </c>
      <c r="G271" s="18">
        <f t="shared" si="200"/>
        <v>455.4</v>
      </c>
      <c r="H271" s="491">
        <f t="shared" si="200"/>
        <v>455.4</v>
      </c>
      <c r="I271" s="18">
        <f>I272</f>
        <v>11</v>
      </c>
      <c r="J271" s="18">
        <f t="shared" si="201"/>
        <v>11</v>
      </c>
      <c r="K271" s="18">
        <f t="shared" si="201"/>
        <v>0</v>
      </c>
      <c r="L271" s="279"/>
      <c r="M271" s="216"/>
      <c r="N271" s="211"/>
    </row>
    <row r="272" spans="1:18" s="242" customFormat="1" ht="31.5" x14ac:dyDescent="0.25">
      <c r="A272" s="574" t="s">
        <v>142</v>
      </c>
      <c r="B272" s="325">
        <v>902</v>
      </c>
      <c r="C272" s="244" t="s">
        <v>137</v>
      </c>
      <c r="D272" s="244" t="s">
        <v>86</v>
      </c>
      <c r="E272" s="244" t="s">
        <v>750</v>
      </c>
      <c r="F272" s="210" t="s">
        <v>143</v>
      </c>
      <c r="G272" s="18">
        <v>455.4</v>
      </c>
      <c r="H272" s="491">
        <v>455.4</v>
      </c>
      <c r="I272" s="18">
        <v>11</v>
      </c>
      <c r="J272" s="18">
        <v>11</v>
      </c>
      <c r="K272" s="18">
        <v>0</v>
      </c>
      <c r="L272" s="279"/>
      <c r="M272" s="216" t="s">
        <v>881</v>
      </c>
      <c r="N272" s="211"/>
    </row>
    <row r="273" spans="1:18" ht="48.75" customHeight="1" x14ac:dyDescent="0.25">
      <c r="A273" s="570" t="s">
        <v>1103</v>
      </c>
      <c r="B273" s="205">
        <v>903</v>
      </c>
      <c r="C273" s="244"/>
      <c r="D273" s="244"/>
      <c r="E273" s="244"/>
      <c r="F273" s="244"/>
      <c r="G273" s="206">
        <f t="shared" ref="G273:H273" si="202">G335+G396+G533+G274+G315+G558</f>
        <v>126422.60586999997</v>
      </c>
      <c r="H273" s="492">
        <f t="shared" si="202"/>
        <v>124155.09999999999</v>
      </c>
      <c r="I273" s="206">
        <f>I335+I396+I533+I274+I315+I558</f>
        <v>120177.40021999998</v>
      </c>
      <c r="J273" s="206">
        <f>J335+J396+J533+J274+J315+J558</f>
        <v>118351.79999999999</v>
      </c>
      <c r="K273" s="206">
        <f>K335+K396+K533+K274+K315+K558</f>
        <v>119023.91</v>
      </c>
      <c r="L273" s="280"/>
      <c r="O273" s="113"/>
      <c r="P273" s="1"/>
      <c r="Q273" s="1"/>
      <c r="R273" s="1"/>
    </row>
    <row r="274" spans="1:18" ht="15.75" x14ac:dyDescent="0.25">
      <c r="A274" s="572" t="s">
        <v>83</v>
      </c>
      <c r="B274" s="205">
        <v>903</v>
      </c>
      <c r="C274" s="208" t="s">
        <v>84</v>
      </c>
      <c r="D274" s="244"/>
      <c r="E274" s="244"/>
      <c r="F274" s="244"/>
      <c r="G274" s="206">
        <f t="shared" ref="G274:H274" si="203">G275</f>
        <v>696.9</v>
      </c>
      <c r="H274" s="492">
        <f t="shared" si="203"/>
        <v>696.9</v>
      </c>
      <c r="I274" s="206">
        <f>I275</f>
        <v>723.3</v>
      </c>
      <c r="J274" s="206">
        <f t="shared" ref="J274:K274" si="204">J275</f>
        <v>663.3</v>
      </c>
      <c r="K274" s="206">
        <f t="shared" si="204"/>
        <v>623.29999999999995</v>
      </c>
      <c r="O274" s="113"/>
      <c r="P274" s="1"/>
      <c r="Q274" s="1"/>
      <c r="R274" s="1"/>
    </row>
    <row r="275" spans="1:18" ht="15.75" x14ac:dyDescent="0.25">
      <c r="A275" s="572" t="s">
        <v>98</v>
      </c>
      <c r="B275" s="205">
        <v>903</v>
      </c>
      <c r="C275" s="208" t="s">
        <v>84</v>
      </c>
      <c r="D275" s="208" t="s">
        <v>99</v>
      </c>
      <c r="E275" s="244"/>
      <c r="F275" s="244"/>
      <c r="G275" s="206">
        <f t="shared" ref="G275:H275" si="205">G276+G288+G305+G310</f>
        <v>696.9</v>
      </c>
      <c r="H275" s="492">
        <f t="shared" si="205"/>
        <v>696.9</v>
      </c>
      <c r="I275" s="206">
        <f>I276+I288+I305+I310</f>
        <v>723.3</v>
      </c>
      <c r="J275" s="206">
        <f t="shared" ref="J275:K275" si="206">J276+J288+J305+J310</f>
        <v>663.3</v>
      </c>
      <c r="K275" s="206">
        <f t="shared" si="206"/>
        <v>623.29999999999995</v>
      </c>
      <c r="O275" s="113"/>
      <c r="P275" s="1"/>
      <c r="Q275" s="1"/>
      <c r="R275" s="1"/>
    </row>
    <row r="276" spans="1:18" ht="47.25" x14ac:dyDescent="0.25">
      <c r="A276" s="572" t="s">
        <v>1104</v>
      </c>
      <c r="B276" s="205">
        <v>903</v>
      </c>
      <c r="C276" s="7" t="s">
        <v>84</v>
      </c>
      <c r="D276" s="7" t="s">
        <v>99</v>
      </c>
      <c r="E276" s="107" t="s">
        <v>172</v>
      </c>
      <c r="F276" s="7"/>
      <c r="G276" s="206">
        <f t="shared" ref="G276:H277" si="207">G277</f>
        <v>670.9</v>
      </c>
      <c r="H276" s="492">
        <f t="shared" si="207"/>
        <v>670.9</v>
      </c>
      <c r="I276" s="206">
        <f>I277</f>
        <v>597.29999999999995</v>
      </c>
      <c r="J276" s="206">
        <f t="shared" ref="J276:K277" si="208">J277</f>
        <v>597.29999999999995</v>
      </c>
      <c r="K276" s="206">
        <f t="shared" si="208"/>
        <v>597.29999999999995</v>
      </c>
      <c r="O276" s="113"/>
      <c r="P276" s="1"/>
      <c r="Q276" s="1"/>
      <c r="R276" s="1"/>
    </row>
    <row r="277" spans="1:18" ht="73.5" customHeight="1" x14ac:dyDescent="0.25">
      <c r="A277" s="239" t="s">
        <v>1105</v>
      </c>
      <c r="B277" s="205">
        <v>903</v>
      </c>
      <c r="C277" s="6" t="s">
        <v>84</v>
      </c>
      <c r="D277" s="6" t="s">
        <v>99</v>
      </c>
      <c r="E277" s="6" t="s">
        <v>180</v>
      </c>
      <c r="F277" s="6"/>
      <c r="G277" s="206">
        <f t="shared" si="207"/>
        <v>670.9</v>
      </c>
      <c r="H277" s="492">
        <f t="shared" si="207"/>
        <v>670.9</v>
      </c>
      <c r="I277" s="206">
        <f>I278</f>
        <v>597.29999999999995</v>
      </c>
      <c r="J277" s="206">
        <f t="shared" si="208"/>
        <v>597.29999999999995</v>
      </c>
      <c r="K277" s="206">
        <f t="shared" si="208"/>
        <v>597.29999999999995</v>
      </c>
      <c r="O277" s="113"/>
      <c r="P277" s="1"/>
      <c r="Q277" s="1"/>
      <c r="R277" s="1"/>
    </row>
    <row r="278" spans="1:18" s="113" customFormat="1" ht="47.25" x14ac:dyDescent="0.25">
      <c r="A278" s="139" t="s">
        <v>483</v>
      </c>
      <c r="B278" s="205">
        <v>903</v>
      </c>
      <c r="C278" s="6" t="s">
        <v>84</v>
      </c>
      <c r="D278" s="6" t="s">
        <v>99</v>
      </c>
      <c r="E278" s="6" t="s">
        <v>371</v>
      </c>
      <c r="F278" s="6"/>
      <c r="G278" s="206">
        <f t="shared" ref="G278:H278" si="209">G279+G282+G285</f>
        <v>670.9</v>
      </c>
      <c r="H278" s="492">
        <f t="shared" si="209"/>
        <v>670.9</v>
      </c>
      <c r="I278" s="206">
        <f>I279+I282+I285</f>
        <v>597.29999999999995</v>
      </c>
      <c r="J278" s="206">
        <f t="shared" ref="J278:K278" si="210">J279+J282+J285</f>
        <v>597.29999999999995</v>
      </c>
      <c r="K278" s="206">
        <f t="shared" si="210"/>
        <v>597.29999999999995</v>
      </c>
      <c r="L278" s="279"/>
      <c r="M278" s="216"/>
      <c r="N278" s="211"/>
    </row>
    <row r="279" spans="1:18" ht="31.5" x14ac:dyDescent="0.25">
      <c r="A279" s="28" t="s">
        <v>521</v>
      </c>
      <c r="B279" s="325">
        <v>903</v>
      </c>
      <c r="C279" s="240" t="s">
        <v>84</v>
      </c>
      <c r="D279" s="240" t="s">
        <v>99</v>
      </c>
      <c r="E279" s="240" t="s">
        <v>571</v>
      </c>
      <c r="F279" s="240"/>
      <c r="G279" s="209">
        <f t="shared" ref="G279:H280" si="211">G280</f>
        <v>480.2</v>
      </c>
      <c r="H279" s="490">
        <f t="shared" si="211"/>
        <v>480.2</v>
      </c>
      <c r="I279" s="209">
        <f>I280</f>
        <v>597.29999999999995</v>
      </c>
      <c r="J279" s="209">
        <f t="shared" ref="J279:K280" si="212">J280</f>
        <v>597.29999999999995</v>
      </c>
      <c r="K279" s="209">
        <f t="shared" si="212"/>
        <v>597.29999999999995</v>
      </c>
      <c r="O279" s="113"/>
      <c r="P279" s="1"/>
      <c r="Q279" s="1"/>
      <c r="R279" s="1"/>
    </row>
    <row r="280" spans="1:18" ht="31.5" x14ac:dyDescent="0.25">
      <c r="A280" s="20" t="s">
        <v>91</v>
      </c>
      <c r="B280" s="325">
        <v>903</v>
      </c>
      <c r="C280" s="240" t="s">
        <v>84</v>
      </c>
      <c r="D280" s="240" t="s">
        <v>99</v>
      </c>
      <c r="E280" s="240" t="s">
        <v>571</v>
      </c>
      <c r="F280" s="240" t="s">
        <v>92</v>
      </c>
      <c r="G280" s="209">
        <f t="shared" si="211"/>
        <v>480.2</v>
      </c>
      <c r="H280" s="490">
        <f t="shared" si="211"/>
        <v>480.2</v>
      </c>
      <c r="I280" s="209">
        <f>I281</f>
        <v>597.29999999999995</v>
      </c>
      <c r="J280" s="209">
        <f t="shared" si="212"/>
        <v>597.29999999999995</v>
      </c>
      <c r="K280" s="209">
        <f t="shared" si="212"/>
        <v>597.29999999999995</v>
      </c>
      <c r="O280" s="113"/>
      <c r="P280" s="1"/>
      <c r="Q280" s="1"/>
      <c r="R280" s="1"/>
    </row>
    <row r="281" spans="1:18" ht="31.5" x14ac:dyDescent="0.25">
      <c r="A281" s="20" t="s">
        <v>93</v>
      </c>
      <c r="B281" s="325">
        <v>903</v>
      </c>
      <c r="C281" s="240" t="s">
        <v>84</v>
      </c>
      <c r="D281" s="240" t="s">
        <v>99</v>
      </c>
      <c r="E281" s="240" t="s">
        <v>571</v>
      </c>
      <c r="F281" s="240" t="s">
        <v>94</v>
      </c>
      <c r="G281" s="209">
        <v>480.2</v>
      </c>
      <c r="H281" s="490">
        <v>480.2</v>
      </c>
      <c r="I281" s="209">
        <v>597.29999999999995</v>
      </c>
      <c r="J281" s="209">
        <v>597.29999999999995</v>
      </c>
      <c r="K281" s="209">
        <v>597.29999999999995</v>
      </c>
      <c r="O281" s="113"/>
      <c r="P281" s="1"/>
      <c r="Q281" s="1"/>
      <c r="R281" s="1"/>
    </row>
    <row r="282" spans="1:18" s="113" customFormat="1" ht="31.5" x14ac:dyDescent="0.25">
      <c r="A282" s="28" t="s">
        <v>729</v>
      </c>
      <c r="B282" s="325">
        <v>903</v>
      </c>
      <c r="C282" s="240" t="s">
        <v>84</v>
      </c>
      <c r="D282" s="240" t="s">
        <v>99</v>
      </c>
      <c r="E282" s="240" t="s">
        <v>747</v>
      </c>
      <c r="F282" s="240"/>
      <c r="G282" s="209">
        <f t="shared" ref="G282:H283" si="213">G283</f>
        <v>153.1</v>
      </c>
      <c r="H282" s="490">
        <f t="shared" si="213"/>
        <v>153.1</v>
      </c>
      <c r="I282" s="209">
        <f>I283</f>
        <v>0</v>
      </c>
      <c r="J282" s="209">
        <f t="shared" ref="J282:K283" si="214">J283</f>
        <v>0</v>
      </c>
      <c r="K282" s="209">
        <f t="shared" si="214"/>
        <v>0</v>
      </c>
      <c r="L282" s="279"/>
      <c r="M282" s="216"/>
      <c r="N282" s="211"/>
    </row>
    <row r="283" spans="1:18" s="113" customFormat="1" ht="31.5" x14ac:dyDescent="0.25">
      <c r="A283" s="20" t="s">
        <v>91</v>
      </c>
      <c r="B283" s="325">
        <v>903</v>
      </c>
      <c r="C283" s="240" t="s">
        <v>84</v>
      </c>
      <c r="D283" s="240" t="s">
        <v>99</v>
      </c>
      <c r="E283" s="240" t="s">
        <v>747</v>
      </c>
      <c r="F283" s="240" t="s">
        <v>92</v>
      </c>
      <c r="G283" s="209">
        <f t="shared" si="213"/>
        <v>153.1</v>
      </c>
      <c r="H283" s="490">
        <f t="shared" si="213"/>
        <v>153.1</v>
      </c>
      <c r="I283" s="209">
        <f>I284</f>
        <v>0</v>
      </c>
      <c r="J283" s="209">
        <f t="shared" si="214"/>
        <v>0</v>
      </c>
      <c r="K283" s="209">
        <f t="shared" si="214"/>
        <v>0</v>
      </c>
      <c r="L283" s="279"/>
      <c r="M283" s="216"/>
      <c r="N283" s="211"/>
    </row>
    <row r="284" spans="1:18" s="113" customFormat="1" ht="31.5" x14ac:dyDescent="0.25">
      <c r="A284" s="20" t="s">
        <v>93</v>
      </c>
      <c r="B284" s="325">
        <v>903</v>
      </c>
      <c r="C284" s="240" t="s">
        <v>84</v>
      </c>
      <c r="D284" s="240" t="s">
        <v>99</v>
      </c>
      <c r="E284" s="240" t="s">
        <v>747</v>
      </c>
      <c r="F284" s="240" t="s">
        <v>94</v>
      </c>
      <c r="G284" s="209">
        <v>153.1</v>
      </c>
      <c r="H284" s="490">
        <v>153.1</v>
      </c>
      <c r="I284" s="209">
        <v>0</v>
      </c>
      <c r="J284" s="209">
        <v>0</v>
      </c>
      <c r="K284" s="209">
        <v>0</v>
      </c>
      <c r="L284" s="281"/>
      <c r="M284" s="216"/>
      <c r="N284" s="211"/>
    </row>
    <row r="285" spans="1:18" s="237" customFormat="1" ht="30.6" customHeight="1" x14ac:dyDescent="0.25">
      <c r="A285" s="20" t="s">
        <v>796</v>
      </c>
      <c r="B285" s="325">
        <v>903</v>
      </c>
      <c r="C285" s="240" t="s">
        <v>84</v>
      </c>
      <c r="D285" s="240" t="s">
        <v>99</v>
      </c>
      <c r="E285" s="8" t="s">
        <v>797</v>
      </c>
      <c r="F285" s="240"/>
      <c r="G285" s="209">
        <f t="shared" ref="G285:H285" si="215">G287</f>
        <v>37.6</v>
      </c>
      <c r="H285" s="490">
        <f t="shared" si="215"/>
        <v>37.6</v>
      </c>
      <c r="I285" s="209">
        <f>I287</f>
        <v>0</v>
      </c>
      <c r="J285" s="209">
        <f t="shared" ref="J285:K285" si="216">J287</f>
        <v>0</v>
      </c>
      <c r="K285" s="209">
        <f t="shared" si="216"/>
        <v>0</v>
      </c>
      <c r="L285" s="281"/>
      <c r="M285" s="216"/>
      <c r="N285" s="211"/>
    </row>
    <row r="286" spans="1:18" s="237" customFormat="1" ht="31.5" x14ac:dyDescent="0.25">
      <c r="A286" s="20" t="s">
        <v>91</v>
      </c>
      <c r="B286" s="325">
        <v>903</v>
      </c>
      <c r="C286" s="240" t="s">
        <v>84</v>
      </c>
      <c r="D286" s="240" t="s">
        <v>99</v>
      </c>
      <c r="E286" s="8" t="s">
        <v>797</v>
      </c>
      <c r="F286" s="240" t="s">
        <v>92</v>
      </c>
      <c r="G286" s="209">
        <f t="shared" ref="G286:H286" si="217">G287</f>
        <v>37.6</v>
      </c>
      <c r="H286" s="490">
        <f t="shared" si="217"/>
        <v>37.6</v>
      </c>
      <c r="I286" s="209">
        <f>I287</f>
        <v>0</v>
      </c>
      <c r="J286" s="209">
        <f t="shared" ref="J286:K286" si="218">J287</f>
        <v>0</v>
      </c>
      <c r="K286" s="209">
        <f t="shared" si="218"/>
        <v>0</v>
      </c>
      <c r="L286" s="281"/>
      <c r="M286" s="216"/>
      <c r="N286" s="211"/>
    </row>
    <row r="287" spans="1:18" s="237" customFormat="1" ht="31.5" x14ac:dyDescent="0.25">
      <c r="A287" s="20" t="s">
        <v>93</v>
      </c>
      <c r="B287" s="325">
        <v>903</v>
      </c>
      <c r="C287" s="240" t="s">
        <v>84</v>
      </c>
      <c r="D287" s="240" t="s">
        <v>99</v>
      </c>
      <c r="E287" s="8" t="s">
        <v>797</v>
      </c>
      <c r="F287" s="240" t="s">
        <v>94</v>
      </c>
      <c r="G287" s="209">
        <v>37.6</v>
      </c>
      <c r="H287" s="490">
        <v>37.6</v>
      </c>
      <c r="I287" s="209">
        <v>0</v>
      </c>
      <c r="J287" s="209">
        <v>0</v>
      </c>
      <c r="K287" s="209">
        <v>0</v>
      </c>
      <c r="L287" s="281"/>
      <c r="M287" s="216"/>
      <c r="N287" s="211"/>
    </row>
    <row r="288" spans="1:18" ht="31.5" x14ac:dyDescent="0.25">
      <c r="A288" s="572" t="s">
        <v>1106</v>
      </c>
      <c r="B288" s="205">
        <v>903</v>
      </c>
      <c r="C288" s="208" t="s">
        <v>84</v>
      </c>
      <c r="D288" s="208" t="s">
        <v>99</v>
      </c>
      <c r="E288" s="208" t="s">
        <v>168</v>
      </c>
      <c r="F288" s="208"/>
      <c r="G288" s="206">
        <f t="shared" ref="G288:H288" si="219">G289</f>
        <v>20</v>
      </c>
      <c r="H288" s="492">
        <f t="shared" si="219"/>
        <v>20</v>
      </c>
      <c r="I288" s="206">
        <f>I289</f>
        <v>120</v>
      </c>
      <c r="J288" s="206">
        <f t="shared" ref="J288:K288" si="220">J289</f>
        <v>20</v>
      </c>
      <c r="K288" s="206">
        <f t="shared" si="220"/>
        <v>20</v>
      </c>
      <c r="L288" s="281"/>
      <c r="O288" s="113"/>
      <c r="P288" s="1"/>
      <c r="Q288" s="1"/>
      <c r="R288" s="1"/>
    </row>
    <row r="289" spans="1:18" s="113" customFormat="1" ht="31.5" x14ac:dyDescent="0.25">
      <c r="A289" s="572" t="s">
        <v>487</v>
      </c>
      <c r="B289" s="205">
        <v>903</v>
      </c>
      <c r="C289" s="208" t="s">
        <v>84</v>
      </c>
      <c r="D289" s="208" t="s">
        <v>99</v>
      </c>
      <c r="E289" s="208" t="s">
        <v>488</v>
      </c>
      <c r="F289" s="208"/>
      <c r="G289" s="206">
        <f t="shared" ref="G289:H289" si="221">G290+G293+G296+G299+G302</f>
        <v>20</v>
      </c>
      <c r="H289" s="492">
        <f t="shared" si="221"/>
        <v>20</v>
      </c>
      <c r="I289" s="206">
        <f>I290+I293+I296+I299+I302</f>
        <v>120</v>
      </c>
      <c r="J289" s="206">
        <f t="shared" ref="J289:K289" si="222">J290+J293+J296+J299+J302</f>
        <v>20</v>
      </c>
      <c r="K289" s="206">
        <f t="shared" si="222"/>
        <v>20</v>
      </c>
      <c r="L289" s="279"/>
      <c r="M289" s="216"/>
      <c r="N289" s="211"/>
    </row>
    <row r="290" spans="1:18" ht="31.5" x14ac:dyDescent="0.25">
      <c r="A290" s="90" t="s">
        <v>169</v>
      </c>
      <c r="B290" s="325">
        <v>903</v>
      </c>
      <c r="C290" s="244" t="s">
        <v>84</v>
      </c>
      <c r="D290" s="244" t="s">
        <v>99</v>
      </c>
      <c r="E290" s="244" t="s">
        <v>489</v>
      </c>
      <c r="F290" s="244"/>
      <c r="G290" s="209">
        <f t="shared" ref="G290:H291" si="223">G291</f>
        <v>0</v>
      </c>
      <c r="H290" s="490">
        <f t="shared" si="223"/>
        <v>0</v>
      </c>
      <c r="I290" s="209">
        <f>I291</f>
        <v>100</v>
      </c>
      <c r="J290" s="209">
        <f t="shared" ref="J290:K291" si="224">J291</f>
        <v>0</v>
      </c>
      <c r="K290" s="209">
        <f t="shared" si="224"/>
        <v>0</v>
      </c>
      <c r="O290" s="113"/>
      <c r="P290" s="1"/>
      <c r="Q290" s="1"/>
      <c r="R290" s="1"/>
    </row>
    <row r="291" spans="1:18" ht="31.5" x14ac:dyDescent="0.25">
      <c r="A291" s="574" t="s">
        <v>91</v>
      </c>
      <c r="B291" s="325">
        <v>903</v>
      </c>
      <c r="C291" s="244" t="s">
        <v>84</v>
      </c>
      <c r="D291" s="244" t="s">
        <v>99</v>
      </c>
      <c r="E291" s="244" t="s">
        <v>489</v>
      </c>
      <c r="F291" s="244" t="s">
        <v>92</v>
      </c>
      <c r="G291" s="209">
        <f t="shared" si="223"/>
        <v>0</v>
      </c>
      <c r="H291" s="490">
        <f t="shared" si="223"/>
        <v>0</v>
      </c>
      <c r="I291" s="209">
        <f>I292</f>
        <v>100</v>
      </c>
      <c r="J291" s="209">
        <f t="shared" si="224"/>
        <v>0</v>
      </c>
      <c r="K291" s="209">
        <f t="shared" si="224"/>
        <v>0</v>
      </c>
      <c r="O291" s="113"/>
      <c r="P291" s="1"/>
      <c r="Q291" s="1"/>
      <c r="R291" s="1"/>
    </row>
    <row r="292" spans="1:18" ht="31.5" x14ac:dyDescent="0.25">
      <c r="A292" s="574" t="s">
        <v>93</v>
      </c>
      <c r="B292" s="325">
        <v>903</v>
      </c>
      <c r="C292" s="244" t="s">
        <v>84</v>
      </c>
      <c r="D292" s="244" t="s">
        <v>99</v>
      </c>
      <c r="E292" s="244" t="s">
        <v>489</v>
      </c>
      <c r="F292" s="244" t="s">
        <v>94</v>
      </c>
      <c r="G292" s="209">
        <v>0</v>
      </c>
      <c r="H292" s="490">
        <v>0</v>
      </c>
      <c r="I292" s="209">
        <v>100</v>
      </c>
      <c r="J292" s="209">
        <v>0</v>
      </c>
      <c r="K292" s="209">
        <v>0</v>
      </c>
      <c r="O292" s="113"/>
      <c r="P292" s="1"/>
      <c r="Q292" s="1"/>
      <c r="R292" s="1"/>
    </row>
    <row r="293" spans="1:18" ht="15.75" x14ac:dyDescent="0.25">
      <c r="A293" s="574" t="s">
        <v>170</v>
      </c>
      <c r="B293" s="325">
        <v>903</v>
      </c>
      <c r="C293" s="244" t="s">
        <v>84</v>
      </c>
      <c r="D293" s="244" t="s">
        <v>99</v>
      </c>
      <c r="E293" s="244" t="s">
        <v>490</v>
      </c>
      <c r="F293" s="244"/>
      <c r="G293" s="209">
        <f t="shared" ref="G293:H294" si="225">G294</f>
        <v>20</v>
      </c>
      <c r="H293" s="490">
        <f t="shared" si="225"/>
        <v>20</v>
      </c>
      <c r="I293" s="209">
        <f>I294</f>
        <v>20</v>
      </c>
      <c r="J293" s="209">
        <f t="shared" ref="J293:K294" si="226">J294</f>
        <v>20</v>
      </c>
      <c r="K293" s="209">
        <f t="shared" si="226"/>
        <v>20</v>
      </c>
      <c r="O293" s="113"/>
      <c r="P293" s="1"/>
      <c r="Q293" s="1"/>
      <c r="R293" s="1"/>
    </row>
    <row r="294" spans="1:18" ht="31.5" x14ac:dyDescent="0.25">
      <c r="A294" s="574" t="s">
        <v>91</v>
      </c>
      <c r="B294" s="325">
        <v>903</v>
      </c>
      <c r="C294" s="244" t="s">
        <v>84</v>
      </c>
      <c r="D294" s="244" t="s">
        <v>99</v>
      </c>
      <c r="E294" s="244" t="s">
        <v>490</v>
      </c>
      <c r="F294" s="244" t="s">
        <v>92</v>
      </c>
      <c r="G294" s="209">
        <f t="shared" si="225"/>
        <v>20</v>
      </c>
      <c r="H294" s="490">
        <f t="shared" si="225"/>
        <v>20</v>
      </c>
      <c r="I294" s="209">
        <f>I295</f>
        <v>20</v>
      </c>
      <c r="J294" s="209">
        <f t="shared" si="226"/>
        <v>20</v>
      </c>
      <c r="K294" s="209">
        <f t="shared" si="226"/>
        <v>20</v>
      </c>
      <c r="O294" s="113"/>
      <c r="P294" s="1"/>
      <c r="Q294" s="1"/>
      <c r="R294" s="1"/>
    </row>
    <row r="295" spans="1:18" ht="31.5" x14ac:dyDescent="0.25">
      <c r="A295" s="574" t="s">
        <v>93</v>
      </c>
      <c r="B295" s="325">
        <v>903</v>
      </c>
      <c r="C295" s="244" t="s">
        <v>84</v>
      </c>
      <c r="D295" s="244" t="s">
        <v>99</v>
      </c>
      <c r="E295" s="244" t="s">
        <v>490</v>
      </c>
      <c r="F295" s="244" t="s">
        <v>94</v>
      </c>
      <c r="G295" s="209">
        <v>20</v>
      </c>
      <c r="H295" s="490">
        <v>20</v>
      </c>
      <c r="I295" s="209">
        <v>20</v>
      </c>
      <c r="J295" s="209">
        <v>20</v>
      </c>
      <c r="K295" s="209">
        <v>20</v>
      </c>
      <c r="O295" s="113"/>
      <c r="P295" s="1"/>
      <c r="Q295" s="1"/>
      <c r="R295" s="1"/>
    </row>
    <row r="296" spans="1:18" ht="36.75" hidden="1" customHeight="1" x14ac:dyDescent="0.25">
      <c r="A296" s="536" t="s">
        <v>278</v>
      </c>
      <c r="B296" s="325">
        <v>903</v>
      </c>
      <c r="C296" s="244" t="s">
        <v>84</v>
      </c>
      <c r="D296" s="244" t="s">
        <v>99</v>
      </c>
      <c r="E296" s="244" t="s">
        <v>491</v>
      </c>
      <c r="F296" s="244"/>
      <c r="G296" s="209">
        <f t="shared" ref="G296:H297" si="227">G297</f>
        <v>0</v>
      </c>
      <c r="H296" s="490">
        <f t="shared" si="227"/>
        <v>0</v>
      </c>
      <c r="I296" s="209">
        <f>I297</f>
        <v>0</v>
      </c>
      <c r="J296" s="209">
        <f t="shared" ref="J296:K297" si="228">J297</f>
        <v>0</v>
      </c>
      <c r="K296" s="209">
        <f t="shared" si="228"/>
        <v>0</v>
      </c>
      <c r="O296" s="113"/>
      <c r="P296" s="1"/>
      <c r="Q296" s="1"/>
      <c r="R296" s="1"/>
    </row>
    <row r="297" spans="1:18" ht="31.15" hidden="1" customHeight="1" x14ac:dyDescent="0.25">
      <c r="A297" s="574" t="s">
        <v>91</v>
      </c>
      <c r="B297" s="325">
        <v>903</v>
      </c>
      <c r="C297" s="244" t="s">
        <v>84</v>
      </c>
      <c r="D297" s="244" t="s">
        <v>99</v>
      </c>
      <c r="E297" s="244" t="s">
        <v>491</v>
      </c>
      <c r="F297" s="244" t="s">
        <v>92</v>
      </c>
      <c r="G297" s="209">
        <f t="shared" si="227"/>
        <v>0</v>
      </c>
      <c r="H297" s="490">
        <f t="shared" si="227"/>
        <v>0</v>
      </c>
      <c r="I297" s="209">
        <f>I298</f>
        <v>0</v>
      </c>
      <c r="J297" s="209">
        <f t="shared" si="228"/>
        <v>0</v>
      </c>
      <c r="K297" s="209">
        <f t="shared" si="228"/>
        <v>0</v>
      </c>
      <c r="O297" s="113"/>
      <c r="P297" s="1"/>
      <c r="Q297" s="1"/>
      <c r="R297" s="1"/>
    </row>
    <row r="298" spans="1:18" ht="31.15" hidden="1" customHeight="1" x14ac:dyDescent="0.25">
      <c r="A298" s="574" t="s">
        <v>93</v>
      </c>
      <c r="B298" s="325">
        <v>903</v>
      </c>
      <c r="C298" s="244" t="s">
        <v>84</v>
      </c>
      <c r="D298" s="244" t="s">
        <v>99</v>
      </c>
      <c r="E298" s="244" t="s">
        <v>491</v>
      </c>
      <c r="F298" s="244" t="s">
        <v>94</v>
      </c>
      <c r="G298" s="209">
        <v>0</v>
      </c>
      <c r="H298" s="490">
        <v>0</v>
      </c>
      <c r="I298" s="209">
        <v>0</v>
      </c>
      <c r="J298" s="209">
        <v>0</v>
      </c>
      <c r="K298" s="209">
        <v>0</v>
      </c>
      <c r="O298" s="113"/>
      <c r="P298" s="1"/>
      <c r="Q298" s="1"/>
      <c r="R298" s="1"/>
    </row>
    <row r="299" spans="1:18" ht="19.149999999999999" hidden="1" customHeight="1" x14ac:dyDescent="0.25">
      <c r="A299" s="574" t="s">
        <v>437</v>
      </c>
      <c r="B299" s="325">
        <v>903</v>
      </c>
      <c r="C299" s="244" t="s">
        <v>84</v>
      </c>
      <c r="D299" s="244" t="s">
        <v>99</v>
      </c>
      <c r="E299" s="244" t="s">
        <v>492</v>
      </c>
      <c r="F299" s="244"/>
      <c r="G299" s="209">
        <f t="shared" ref="G299:H300" si="229">G300</f>
        <v>0</v>
      </c>
      <c r="H299" s="490">
        <f t="shared" si="229"/>
        <v>0</v>
      </c>
      <c r="I299" s="209">
        <f>I300</f>
        <v>0</v>
      </c>
      <c r="J299" s="209">
        <f t="shared" ref="J299:K300" si="230">J300</f>
        <v>0</v>
      </c>
      <c r="K299" s="209">
        <f t="shared" si="230"/>
        <v>0</v>
      </c>
      <c r="O299" s="113"/>
      <c r="P299" s="1"/>
      <c r="Q299" s="1"/>
      <c r="R299" s="1"/>
    </row>
    <row r="300" spans="1:18" ht="31.15" hidden="1" customHeight="1" x14ac:dyDescent="0.25">
      <c r="A300" s="574" t="s">
        <v>91</v>
      </c>
      <c r="B300" s="325">
        <v>903</v>
      </c>
      <c r="C300" s="244" t="s">
        <v>84</v>
      </c>
      <c r="D300" s="244" t="s">
        <v>99</v>
      </c>
      <c r="E300" s="244" t="s">
        <v>492</v>
      </c>
      <c r="F300" s="244" t="s">
        <v>92</v>
      </c>
      <c r="G300" s="209">
        <f t="shared" si="229"/>
        <v>0</v>
      </c>
      <c r="H300" s="490">
        <f t="shared" si="229"/>
        <v>0</v>
      </c>
      <c r="I300" s="209">
        <f>I301</f>
        <v>0</v>
      </c>
      <c r="J300" s="209">
        <f t="shared" si="230"/>
        <v>0</v>
      </c>
      <c r="K300" s="209">
        <f t="shared" si="230"/>
        <v>0</v>
      </c>
      <c r="O300" s="113"/>
      <c r="P300" s="1"/>
      <c r="Q300" s="1"/>
      <c r="R300" s="1"/>
    </row>
    <row r="301" spans="1:18" ht="31.15" hidden="1" customHeight="1" x14ac:dyDescent="0.25">
      <c r="A301" s="574" t="s">
        <v>93</v>
      </c>
      <c r="B301" s="325">
        <v>903</v>
      </c>
      <c r="C301" s="244" t="s">
        <v>84</v>
      </c>
      <c r="D301" s="244" t="s">
        <v>99</v>
      </c>
      <c r="E301" s="244" t="s">
        <v>492</v>
      </c>
      <c r="F301" s="244" t="s">
        <v>94</v>
      </c>
      <c r="G301" s="209">
        <v>0</v>
      </c>
      <c r="H301" s="490">
        <v>0</v>
      </c>
      <c r="I301" s="209">
        <v>0</v>
      </c>
      <c r="J301" s="209">
        <v>0</v>
      </c>
      <c r="K301" s="209">
        <v>0</v>
      </c>
      <c r="O301" s="113"/>
      <c r="P301" s="1"/>
      <c r="Q301" s="1"/>
      <c r="R301" s="1"/>
    </row>
    <row r="302" spans="1:18" ht="40.700000000000003" hidden="1" customHeight="1" x14ac:dyDescent="0.25">
      <c r="A302" s="536" t="s">
        <v>279</v>
      </c>
      <c r="B302" s="325">
        <v>903</v>
      </c>
      <c r="C302" s="244" t="s">
        <v>84</v>
      </c>
      <c r="D302" s="244" t="s">
        <v>99</v>
      </c>
      <c r="E302" s="244" t="s">
        <v>493</v>
      </c>
      <c r="F302" s="244"/>
      <c r="G302" s="209">
        <f t="shared" ref="G302:H303" si="231">G303</f>
        <v>0</v>
      </c>
      <c r="H302" s="490">
        <f t="shared" si="231"/>
        <v>0</v>
      </c>
      <c r="I302" s="209">
        <f>I303</f>
        <v>0</v>
      </c>
      <c r="J302" s="209">
        <f t="shared" ref="J302:K303" si="232">J303</f>
        <v>0</v>
      </c>
      <c r="K302" s="209">
        <f t="shared" si="232"/>
        <v>0</v>
      </c>
      <c r="O302" s="113"/>
      <c r="P302" s="1"/>
      <c r="Q302" s="1"/>
      <c r="R302" s="1"/>
    </row>
    <row r="303" spans="1:18" ht="31.15" hidden="1" customHeight="1" x14ac:dyDescent="0.25">
      <c r="A303" s="574" t="s">
        <v>91</v>
      </c>
      <c r="B303" s="325">
        <v>903</v>
      </c>
      <c r="C303" s="244" t="s">
        <v>84</v>
      </c>
      <c r="D303" s="244" t="s">
        <v>99</v>
      </c>
      <c r="E303" s="244" t="s">
        <v>493</v>
      </c>
      <c r="F303" s="244" t="s">
        <v>92</v>
      </c>
      <c r="G303" s="209">
        <f t="shared" si="231"/>
        <v>0</v>
      </c>
      <c r="H303" s="490">
        <f t="shared" si="231"/>
        <v>0</v>
      </c>
      <c r="I303" s="209">
        <f>I304</f>
        <v>0</v>
      </c>
      <c r="J303" s="209">
        <f t="shared" si="232"/>
        <v>0</v>
      </c>
      <c r="K303" s="209">
        <f t="shared" si="232"/>
        <v>0</v>
      </c>
      <c r="O303" s="113"/>
      <c r="P303" s="1"/>
      <c r="Q303" s="1"/>
      <c r="R303" s="1"/>
    </row>
    <row r="304" spans="1:18" ht="31.15" hidden="1" customHeight="1" x14ac:dyDescent="0.25">
      <c r="A304" s="574" t="s">
        <v>93</v>
      </c>
      <c r="B304" s="325">
        <v>903</v>
      </c>
      <c r="C304" s="244" t="s">
        <v>84</v>
      </c>
      <c r="D304" s="244" t="s">
        <v>99</v>
      </c>
      <c r="E304" s="244" t="s">
        <v>493</v>
      </c>
      <c r="F304" s="244" t="s">
        <v>94</v>
      </c>
      <c r="G304" s="209">
        <v>0</v>
      </c>
      <c r="H304" s="490">
        <v>0</v>
      </c>
      <c r="I304" s="209">
        <v>0</v>
      </c>
      <c r="J304" s="209">
        <v>0</v>
      </c>
      <c r="K304" s="209">
        <v>0</v>
      </c>
      <c r="O304" s="113"/>
      <c r="P304" s="1"/>
      <c r="Q304" s="1"/>
      <c r="R304" s="1"/>
    </row>
    <row r="305" spans="1:18" ht="47.25" x14ac:dyDescent="0.25">
      <c r="A305" s="239" t="s">
        <v>1107</v>
      </c>
      <c r="B305" s="205">
        <v>903</v>
      </c>
      <c r="C305" s="208" t="s">
        <v>84</v>
      </c>
      <c r="D305" s="208" t="s">
        <v>99</v>
      </c>
      <c r="E305" s="208" t="s">
        <v>269</v>
      </c>
      <c r="F305" s="208"/>
      <c r="G305" s="206">
        <f t="shared" ref="G305:H305" si="233">G307</f>
        <v>6</v>
      </c>
      <c r="H305" s="492">
        <f t="shared" si="233"/>
        <v>6</v>
      </c>
      <c r="I305" s="206">
        <f>I307</f>
        <v>6</v>
      </c>
      <c r="J305" s="206">
        <f t="shared" ref="J305:K305" si="234">J307</f>
        <v>6</v>
      </c>
      <c r="K305" s="206">
        <f t="shared" si="234"/>
        <v>6</v>
      </c>
      <c r="O305" s="113"/>
      <c r="P305" s="1"/>
      <c r="Q305" s="1"/>
      <c r="R305" s="1"/>
    </row>
    <row r="306" spans="1:18" s="113" customFormat="1" ht="44.45" customHeight="1" x14ac:dyDescent="0.25">
      <c r="A306" s="525" t="s">
        <v>323</v>
      </c>
      <c r="B306" s="205">
        <v>903</v>
      </c>
      <c r="C306" s="208" t="s">
        <v>84</v>
      </c>
      <c r="D306" s="208" t="s">
        <v>99</v>
      </c>
      <c r="E306" s="208" t="s">
        <v>329</v>
      </c>
      <c r="F306" s="208"/>
      <c r="G306" s="206">
        <f t="shared" ref="G306:K308" si="235">G307</f>
        <v>6</v>
      </c>
      <c r="H306" s="492">
        <f t="shared" si="235"/>
        <v>6</v>
      </c>
      <c r="I306" s="206">
        <f t="shared" si="235"/>
        <v>6</v>
      </c>
      <c r="J306" s="206">
        <f t="shared" si="235"/>
        <v>6</v>
      </c>
      <c r="K306" s="206">
        <f t="shared" si="235"/>
        <v>6</v>
      </c>
      <c r="L306" s="279"/>
      <c r="M306" s="216"/>
      <c r="N306" s="211"/>
    </row>
    <row r="307" spans="1:18" ht="31.5" x14ac:dyDescent="0.25">
      <c r="A307" s="28" t="s">
        <v>281</v>
      </c>
      <c r="B307" s="325">
        <v>903</v>
      </c>
      <c r="C307" s="244" t="s">
        <v>84</v>
      </c>
      <c r="D307" s="244" t="s">
        <v>99</v>
      </c>
      <c r="E307" s="244" t="s">
        <v>324</v>
      </c>
      <c r="F307" s="244"/>
      <c r="G307" s="209">
        <f t="shared" si="235"/>
        <v>6</v>
      </c>
      <c r="H307" s="490">
        <f t="shared" si="235"/>
        <v>6</v>
      </c>
      <c r="I307" s="209">
        <f t="shared" si="235"/>
        <v>6</v>
      </c>
      <c r="J307" s="209">
        <f t="shared" si="235"/>
        <v>6</v>
      </c>
      <c r="K307" s="209">
        <f t="shared" si="235"/>
        <v>6</v>
      </c>
      <c r="O307" s="113"/>
      <c r="P307" s="1"/>
      <c r="Q307" s="1"/>
      <c r="R307" s="1"/>
    </row>
    <row r="308" spans="1:18" ht="31.5" x14ac:dyDescent="0.25">
      <c r="A308" s="574" t="s">
        <v>91</v>
      </c>
      <c r="B308" s="325">
        <v>903</v>
      </c>
      <c r="C308" s="244" t="s">
        <v>84</v>
      </c>
      <c r="D308" s="244" t="s">
        <v>99</v>
      </c>
      <c r="E308" s="244" t="s">
        <v>324</v>
      </c>
      <c r="F308" s="244" t="s">
        <v>92</v>
      </c>
      <c r="G308" s="209">
        <f t="shared" si="235"/>
        <v>6</v>
      </c>
      <c r="H308" s="490">
        <f t="shared" si="235"/>
        <v>6</v>
      </c>
      <c r="I308" s="209">
        <f t="shared" si="235"/>
        <v>6</v>
      </c>
      <c r="J308" s="209">
        <f t="shared" si="235"/>
        <v>6</v>
      </c>
      <c r="K308" s="209">
        <f t="shared" si="235"/>
        <v>6</v>
      </c>
      <c r="O308" s="113"/>
      <c r="P308" s="1"/>
      <c r="Q308" s="1"/>
      <c r="R308" s="1"/>
    </row>
    <row r="309" spans="1:18" ht="31.5" x14ac:dyDescent="0.25">
      <c r="A309" s="574" t="s">
        <v>93</v>
      </c>
      <c r="B309" s="325">
        <v>903</v>
      </c>
      <c r="C309" s="244" t="s">
        <v>84</v>
      </c>
      <c r="D309" s="244" t="s">
        <v>99</v>
      </c>
      <c r="E309" s="244" t="s">
        <v>324</v>
      </c>
      <c r="F309" s="244" t="s">
        <v>94</v>
      </c>
      <c r="G309" s="209">
        <v>6</v>
      </c>
      <c r="H309" s="490">
        <v>6</v>
      </c>
      <c r="I309" s="209">
        <v>6</v>
      </c>
      <c r="J309" s="209">
        <v>6</v>
      </c>
      <c r="K309" s="209">
        <v>6</v>
      </c>
      <c r="O309" s="113"/>
      <c r="P309" s="1"/>
      <c r="Q309" s="1"/>
      <c r="R309" s="1"/>
    </row>
    <row r="310" spans="1:18" s="242" customFormat="1" ht="63" x14ac:dyDescent="0.25">
      <c r="A310" s="239" t="s">
        <v>1098</v>
      </c>
      <c r="B310" s="205">
        <v>903</v>
      </c>
      <c r="C310" s="7" t="s">
        <v>84</v>
      </c>
      <c r="D310" s="7" t="s">
        <v>99</v>
      </c>
      <c r="E310" s="107" t="s">
        <v>304</v>
      </c>
      <c r="F310" s="7"/>
      <c r="G310" s="206">
        <f t="shared" ref="G310:H313" si="236">G311</f>
        <v>0</v>
      </c>
      <c r="H310" s="492">
        <f t="shared" si="236"/>
        <v>0</v>
      </c>
      <c r="I310" s="206">
        <f>I311</f>
        <v>0</v>
      </c>
      <c r="J310" s="206">
        <f t="shared" ref="J310:K313" si="237">J311</f>
        <v>40</v>
      </c>
      <c r="K310" s="206">
        <f t="shared" si="237"/>
        <v>0</v>
      </c>
      <c r="L310" s="279"/>
      <c r="M310" s="216"/>
      <c r="N310" s="211"/>
    </row>
    <row r="311" spans="1:18" s="242" customFormat="1" ht="47.25" x14ac:dyDescent="0.25">
      <c r="A311" s="121" t="s">
        <v>331</v>
      </c>
      <c r="B311" s="205">
        <v>903</v>
      </c>
      <c r="C311" s="7" t="s">
        <v>84</v>
      </c>
      <c r="D311" s="7" t="s">
        <v>99</v>
      </c>
      <c r="E311" s="107" t="s">
        <v>506</v>
      </c>
      <c r="F311" s="7"/>
      <c r="G311" s="206">
        <f t="shared" si="236"/>
        <v>0</v>
      </c>
      <c r="H311" s="492">
        <f t="shared" si="236"/>
        <v>0</v>
      </c>
      <c r="I311" s="206">
        <f>I312</f>
        <v>0</v>
      </c>
      <c r="J311" s="206">
        <f t="shared" si="237"/>
        <v>40</v>
      </c>
      <c r="K311" s="206">
        <f t="shared" si="237"/>
        <v>0</v>
      </c>
      <c r="L311" s="279"/>
      <c r="M311" s="216"/>
      <c r="N311" s="211"/>
    </row>
    <row r="312" spans="1:18" s="242" customFormat="1" ht="31.5" x14ac:dyDescent="0.25">
      <c r="A312" s="90" t="s">
        <v>111</v>
      </c>
      <c r="B312" s="325">
        <v>903</v>
      </c>
      <c r="C312" s="8" t="s">
        <v>84</v>
      </c>
      <c r="D312" s="8" t="s">
        <v>99</v>
      </c>
      <c r="E312" s="4" t="s">
        <v>332</v>
      </c>
      <c r="F312" s="8"/>
      <c r="G312" s="209">
        <f t="shared" si="236"/>
        <v>0</v>
      </c>
      <c r="H312" s="490">
        <f t="shared" si="236"/>
        <v>0</v>
      </c>
      <c r="I312" s="209">
        <f>I313</f>
        <v>0</v>
      </c>
      <c r="J312" s="209">
        <f t="shared" si="237"/>
        <v>40</v>
      </c>
      <c r="K312" s="209">
        <f t="shared" si="237"/>
        <v>0</v>
      </c>
      <c r="L312" s="279"/>
      <c r="M312" s="216"/>
      <c r="N312" s="211"/>
    </row>
    <row r="313" spans="1:18" s="242" customFormat="1" ht="31.5" x14ac:dyDescent="0.25">
      <c r="A313" s="574" t="s">
        <v>91</v>
      </c>
      <c r="B313" s="325">
        <v>903</v>
      </c>
      <c r="C313" s="8" t="s">
        <v>84</v>
      </c>
      <c r="D313" s="8" t="s">
        <v>99</v>
      </c>
      <c r="E313" s="4" t="s">
        <v>332</v>
      </c>
      <c r="F313" s="8" t="s">
        <v>92</v>
      </c>
      <c r="G313" s="209">
        <f t="shared" si="236"/>
        <v>0</v>
      </c>
      <c r="H313" s="490">
        <f t="shared" si="236"/>
        <v>0</v>
      </c>
      <c r="I313" s="209">
        <f>I314</f>
        <v>0</v>
      </c>
      <c r="J313" s="209">
        <f t="shared" si="237"/>
        <v>40</v>
      </c>
      <c r="K313" s="209">
        <f t="shared" si="237"/>
        <v>0</v>
      </c>
      <c r="L313" s="279"/>
      <c r="M313" s="216"/>
      <c r="N313" s="211"/>
    </row>
    <row r="314" spans="1:18" s="242" customFormat="1" ht="31.5" x14ac:dyDescent="0.25">
      <c r="A314" s="574" t="s">
        <v>93</v>
      </c>
      <c r="B314" s="325">
        <v>903</v>
      </c>
      <c r="C314" s="8" t="s">
        <v>84</v>
      </c>
      <c r="D314" s="8" t="s">
        <v>99</v>
      </c>
      <c r="E314" s="4" t="s">
        <v>332</v>
      </c>
      <c r="F314" s="8" t="s">
        <v>94</v>
      </c>
      <c r="G314" s="209">
        <v>0</v>
      </c>
      <c r="H314" s="490">
        <v>0</v>
      </c>
      <c r="I314" s="209">
        <v>0</v>
      </c>
      <c r="J314" s="209">
        <v>40</v>
      </c>
      <c r="K314" s="209">
        <v>0</v>
      </c>
      <c r="L314" s="279"/>
      <c r="M314" s="216"/>
      <c r="N314" s="211"/>
    </row>
    <row r="315" spans="1:18" ht="21.2" customHeight="1" x14ac:dyDescent="0.25">
      <c r="A315" s="118" t="s">
        <v>130</v>
      </c>
      <c r="B315" s="205">
        <v>903</v>
      </c>
      <c r="C315" s="208" t="s">
        <v>106</v>
      </c>
      <c r="D315" s="244"/>
      <c r="E315" s="244"/>
      <c r="F315" s="210"/>
      <c r="G315" s="206">
        <f t="shared" ref="G315:K317" si="238">G316</f>
        <v>60</v>
      </c>
      <c r="H315" s="492">
        <f t="shared" si="238"/>
        <v>0</v>
      </c>
      <c r="I315" s="206">
        <f t="shared" si="238"/>
        <v>215.06</v>
      </c>
      <c r="J315" s="206">
        <f t="shared" si="238"/>
        <v>215.06</v>
      </c>
      <c r="K315" s="206">
        <f t="shared" si="238"/>
        <v>215.06</v>
      </c>
      <c r="O315" s="113"/>
      <c r="P315" s="1"/>
      <c r="Q315" s="1"/>
      <c r="R315" s="1"/>
    </row>
    <row r="316" spans="1:18" ht="21.2" customHeight="1" x14ac:dyDescent="0.25">
      <c r="A316" s="572" t="s">
        <v>134</v>
      </c>
      <c r="B316" s="205">
        <v>903</v>
      </c>
      <c r="C316" s="208" t="s">
        <v>106</v>
      </c>
      <c r="D316" s="208" t="s">
        <v>135</v>
      </c>
      <c r="E316" s="244"/>
      <c r="F316" s="210"/>
      <c r="G316" s="206">
        <f t="shared" si="238"/>
        <v>60</v>
      </c>
      <c r="H316" s="492">
        <f t="shared" si="238"/>
        <v>0</v>
      </c>
      <c r="I316" s="206">
        <f t="shared" si="238"/>
        <v>215.06</v>
      </c>
      <c r="J316" s="206">
        <f t="shared" si="238"/>
        <v>215.06</v>
      </c>
      <c r="K316" s="206">
        <f t="shared" si="238"/>
        <v>215.06</v>
      </c>
      <c r="O316" s="113"/>
      <c r="P316" s="1"/>
      <c r="Q316" s="1"/>
      <c r="R316" s="1"/>
    </row>
    <row r="317" spans="1:18" ht="54" customHeight="1" x14ac:dyDescent="0.25">
      <c r="A317" s="572" t="s">
        <v>1104</v>
      </c>
      <c r="B317" s="205">
        <v>903</v>
      </c>
      <c r="C317" s="208" t="s">
        <v>106</v>
      </c>
      <c r="D317" s="208" t="s">
        <v>135</v>
      </c>
      <c r="E317" s="208" t="s">
        <v>172</v>
      </c>
      <c r="F317" s="213"/>
      <c r="G317" s="206">
        <f t="shared" si="238"/>
        <v>60</v>
      </c>
      <c r="H317" s="492">
        <f t="shared" si="238"/>
        <v>0</v>
      </c>
      <c r="I317" s="206">
        <f t="shared" si="238"/>
        <v>215.06</v>
      </c>
      <c r="J317" s="206">
        <f t="shared" si="238"/>
        <v>215.06</v>
      </c>
      <c r="K317" s="206">
        <f t="shared" si="238"/>
        <v>215.06</v>
      </c>
      <c r="O317" s="113"/>
      <c r="P317" s="1"/>
      <c r="Q317" s="1"/>
      <c r="R317" s="1"/>
    </row>
    <row r="318" spans="1:18" ht="53.45" customHeight="1" x14ac:dyDescent="0.25">
      <c r="A318" s="572" t="s">
        <v>182</v>
      </c>
      <c r="B318" s="205">
        <v>903</v>
      </c>
      <c r="C318" s="208" t="s">
        <v>106</v>
      </c>
      <c r="D318" s="208" t="s">
        <v>135</v>
      </c>
      <c r="E318" s="208" t="s">
        <v>179</v>
      </c>
      <c r="F318" s="208"/>
      <c r="G318" s="206">
        <f t="shared" ref="G318:H318" si="239">G319+G323+G327+G331</f>
        <v>60</v>
      </c>
      <c r="H318" s="492">
        <f t="shared" si="239"/>
        <v>0</v>
      </c>
      <c r="I318" s="206">
        <f>I319+I323+I327+I331</f>
        <v>215.06</v>
      </c>
      <c r="J318" s="206">
        <f t="shared" ref="J318:K318" si="240">J319+J323+J327+J331</f>
        <v>215.06</v>
      </c>
      <c r="K318" s="206">
        <f t="shared" si="240"/>
        <v>215.06</v>
      </c>
      <c r="O318" s="113"/>
      <c r="P318" s="1"/>
      <c r="Q318" s="1"/>
      <c r="R318" s="1"/>
    </row>
    <row r="319" spans="1:18" s="113" customFormat="1" ht="33" customHeight="1" x14ac:dyDescent="0.25">
      <c r="A319" s="117" t="s">
        <v>482</v>
      </c>
      <c r="B319" s="205">
        <v>903</v>
      </c>
      <c r="C319" s="208" t="s">
        <v>106</v>
      </c>
      <c r="D319" s="208" t="s">
        <v>135</v>
      </c>
      <c r="E319" s="208" t="s">
        <v>369</v>
      </c>
      <c r="F319" s="208"/>
      <c r="G319" s="206">
        <f t="shared" ref="G319:K321" si="241">G320</f>
        <v>0</v>
      </c>
      <c r="H319" s="492">
        <f t="shared" si="241"/>
        <v>0</v>
      </c>
      <c r="I319" s="206">
        <f t="shared" si="241"/>
        <v>0</v>
      </c>
      <c r="J319" s="206">
        <f t="shared" si="241"/>
        <v>0</v>
      </c>
      <c r="K319" s="206">
        <f t="shared" si="241"/>
        <v>0</v>
      </c>
      <c r="L319" s="279"/>
      <c r="M319" s="216"/>
      <c r="N319" s="211"/>
    </row>
    <row r="320" spans="1:18" ht="47.25" customHeight="1" x14ac:dyDescent="0.25">
      <c r="A320" s="574" t="s">
        <v>519</v>
      </c>
      <c r="B320" s="325">
        <v>903</v>
      </c>
      <c r="C320" s="244" t="s">
        <v>106</v>
      </c>
      <c r="D320" s="244" t="s">
        <v>135</v>
      </c>
      <c r="E320" s="244" t="s">
        <v>647</v>
      </c>
      <c r="F320" s="244"/>
      <c r="G320" s="209">
        <f t="shared" si="241"/>
        <v>0</v>
      </c>
      <c r="H320" s="490">
        <f t="shared" si="241"/>
        <v>0</v>
      </c>
      <c r="I320" s="209">
        <f t="shared" si="241"/>
        <v>0</v>
      </c>
      <c r="J320" s="209">
        <f t="shared" si="241"/>
        <v>0</v>
      </c>
      <c r="K320" s="209">
        <f t="shared" si="241"/>
        <v>0</v>
      </c>
      <c r="O320" s="113"/>
      <c r="P320" s="1"/>
      <c r="Q320" s="1"/>
      <c r="R320" s="1"/>
    </row>
    <row r="321" spans="1:18" ht="21.2" customHeight="1" x14ac:dyDescent="0.25">
      <c r="A321" s="574" t="s">
        <v>140</v>
      </c>
      <c r="B321" s="325">
        <v>903</v>
      </c>
      <c r="C321" s="244" t="s">
        <v>106</v>
      </c>
      <c r="D321" s="244" t="s">
        <v>135</v>
      </c>
      <c r="E321" s="244" t="s">
        <v>647</v>
      </c>
      <c r="F321" s="244" t="s">
        <v>141</v>
      </c>
      <c r="G321" s="209">
        <f t="shared" si="241"/>
        <v>0</v>
      </c>
      <c r="H321" s="490">
        <f t="shared" si="241"/>
        <v>0</v>
      </c>
      <c r="I321" s="209">
        <f t="shared" si="241"/>
        <v>0</v>
      </c>
      <c r="J321" s="209">
        <f t="shared" si="241"/>
        <v>0</v>
      </c>
      <c r="K321" s="209">
        <f t="shared" si="241"/>
        <v>0</v>
      </c>
      <c r="O321" s="113"/>
      <c r="P321" s="1"/>
      <c r="Q321" s="1"/>
      <c r="R321" s="1"/>
    </row>
    <row r="322" spans="1:18" ht="29.25" customHeight="1" x14ac:dyDescent="0.25">
      <c r="A322" s="574" t="s">
        <v>142</v>
      </c>
      <c r="B322" s="325">
        <v>903</v>
      </c>
      <c r="C322" s="244" t="s">
        <v>106</v>
      </c>
      <c r="D322" s="244" t="s">
        <v>135</v>
      </c>
      <c r="E322" s="244" t="s">
        <v>647</v>
      </c>
      <c r="F322" s="244" t="s">
        <v>143</v>
      </c>
      <c r="G322" s="209">
        <v>0</v>
      </c>
      <c r="H322" s="490">
        <v>0</v>
      </c>
      <c r="I322" s="209">
        <v>0</v>
      </c>
      <c r="J322" s="209">
        <v>0</v>
      </c>
      <c r="K322" s="209">
        <v>0</v>
      </c>
      <c r="O322" s="113"/>
      <c r="P322" s="1"/>
      <c r="Q322" s="1"/>
      <c r="R322" s="1"/>
    </row>
    <row r="323" spans="1:18" s="113" customFormat="1" ht="33" customHeight="1" x14ac:dyDescent="0.25">
      <c r="A323" s="572" t="s">
        <v>481</v>
      </c>
      <c r="B323" s="205">
        <v>903</v>
      </c>
      <c r="C323" s="208" t="s">
        <v>106</v>
      </c>
      <c r="D323" s="208" t="s">
        <v>135</v>
      </c>
      <c r="E323" s="208" t="s">
        <v>572</v>
      </c>
      <c r="F323" s="208"/>
      <c r="G323" s="206">
        <f t="shared" ref="G323:K325" si="242">G324</f>
        <v>60</v>
      </c>
      <c r="H323" s="492">
        <f t="shared" si="242"/>
        <v>0</v>
      </c>
      <c r="I323" s="206">
        <f t="shared" si="242"/>
        <v>215.06</v>
      </c>
      <c r="J323" s="206">
        <f t="shared" si="242"/>
        <v>215.06</v>
      </c>
      <c r="K323" s="206">
        <f t="shared" si="242"/>
        <v>215.06</v>
      </c>
      <c r="L323" s="279"/>
      <c r="M323" s="216"/>
      <c r="N323" s="211"/>
    </row>
    <row r="324" spans="1:18" s="113" customFormat="1" ht="110.25" x14ac:dyDescent="0.25">
      <c r="A324" s="574" t="s">
        <v>184</v>
      </c>
      <c r="B324" s="325">
        <v>903</v>
      </c>
      <c r="C324" s="244" t="s">
        <v>106</v>
      </c>
      <c r="D324" s="244" t="s">
        <v>135</v>
      </c>
      <c r="E324" s="244" t="s">
        <v>573</v>
      </c>
      <c r="F324" s="244"/>
      <c r="G324" s="209">
        <f t="shared" si="242"/>
        <v>60</v>
      </c>
      <c r="H324" s="490">
        <f t="shared" si="242"/>
        <v>0</v>
      </c>
      <c r="I324" s="209">
        <f t="shared" si="242"/>
        <v>215.06</v>
      </c>
      <c r="J324" s="209">
        <f t="shared" si="242"/>
        <v>215.06</v>
      </c>
      <c r="K324" s="209">
        <f t="shared" si="242"/>
        <v>215.06</v>
      </c>
      <c r="L324" s="279"/>
      <c r="M324" s="216"/>
      <c r="N324" s="211"/>
    </row>
    <row r="325" spans="1:18" s="113" customFormat="1" ht="39.200000000000003" customHeight="1" x14ac:dyDescent="0.25">
      <c r="A325" s="574" t="s">
        <v>152</v>
      </c>
      <c r="B325" s="325">
        <v>903</v>
      </c>
      <c r="C325" s="244" t="s">
        <v>106</v>
      </c>
      <c r="D325" s="244" t="s">
        <v>135</v>
      </c>
      <c r="E325" s="244" t="s">
        <v>573</v>
      </c>
      <c r="F325" s="244" t="s">
        <v>153</v>
      </c>
      <c r="G325" s="209">
        <f t="shared" si="242"/>
        <v>60</v>
      </c>
      <c r="H325" s="490">
        <f t="shared" si="242"/>
        <v>0</v>
      </c>
      <c r="I325" s="209">
        <f t="shared" si="242"/>
        <v>215.06</v>
      </c>
      <c r="J325" s="209">
        <f t="shared" si="242"/>
        <v>215.06</v>
      </c>
      <c r="K325" s="209">
        <f t="shared" si="242"/>
        <v>215.06</v>
      </c>
      <c r="L325" s="279"/>
      <c r="M325" s="216"/>
      <c r="N325" s="211"/>
    </row>
    <row r="326" spans="1:18" s="113" customFormat="1" ht="63" x14ac:dyDescent="0.25">
      <c r="A326" s="574" t="s">
        <v>515</v>
      </c>
      <c r="B326" s="325">
        <v>903</v>
      </c>
      <c r="C326" s="244" t="s">
        <v>106</v>
      </c>
      <c r="D326" s="244" t="s">
        <v>135</v>
      </c>
      <c r="E326" s="244" t="s">
        <v>573</v>
      </c>
      <c r="F326" s="244" t="s">
        <v>183</v>
      </c>
      <c r="G326" s="209">
        <v>60</v>
      </c>
      <c r="H326" s="490">
        <v>0</v>
      </c>
      <c r="I326" s="209">
        <v>215.06</v>
      </c>
      <c r="J326" s="209">
        <v>215.06</v>
      </c>
      <c r="K326" s="209">
        <v>215.06</v>
      </c>
      <c r="L326" s="279"/>
      <c r="M326" s="216"/>
      <c r="N326" s="211"/>
    </row>
    <row r="327" spans="1:18" s="113" customFormat="1" ht="21.2" hidden="1" customHeight="1" x14ac:dyDescent="0.25">
      <c r="A327" s="572" t="s">
        <v>438</v>
      </c>
      <c r="B327" s="205">
        <v>903</v>
      </c>
      <c r="C327" s="208" t="s">
        <v>106</v>
      </c>
      <c r="D327" s="208" t="s">
        <v>135</v>
      </c>
      <c r="E327" s="208" t="s">
        <v>645</v>
      </c>
      <c r="F327" s="208"/>
      <c r="G327" s="206">
        <f t="shared" ref="G327:K329" si="243">G328</f>
        <v>0</v>
      </c>
      <c r="H327" s="492">
        <f t="shared" si="243"/>
        <v>0</v>
      </c>
      <c r="I327" s="206">
        <f t="shared" si="243"/>
        <v>0</v>
      </c>
      <c r="J327" s="206">
        <f t="shared" si="243"/>
        <v>0</v>
      </c>
      <c r="K327" s="206">
        <f t="shared" si="243"/>
        <v>0</v>
      </c>
      <c r="L327" s="279"/>
      <c r="M327" s="216"/>
      <c r="N327" s="211"/>
    </row>
    <row r="328" spans="1:18" s="113" customFormat="1" ht="41.25" hidden="1" customHeight="1" x14ac:dyDescent="0.25">
      <c r="A328" s="574" t="s">
        <v>185</v>
      </c>
      <c r="B328" s="325">
        <v>903</v>
      </c>
      <c r="C328" s="244" t="s">
        <v>106</v>
      </c>
      <c r="D328" s="244" t="s">
        <v>135</v>
      </c>
      <c r="E328" s="244" t="s">
        <v>646</v>
      </c>
      <c r="F328" s="244"/>
      <c r="G328" s="209">
        <f t="shared" si="243"/>
        <v>0</v>
      </c>
      <c r="H328" s="490">
        <f t="shared" si="243"/>
        <v>0</v>
      </c>
      <c r="I328" s="209">
        <f t="shared" si="243"/>
        <v>0</v>
      </c>
      <c r="J328" s="209">
        <f t="shared" si="243"/>
        <v>0</v>
      </c>
      <c r="K328" s="209">
        <f t="shared" si="243"/>
        <v>0</v>
      </c>
      <c r="L328" s="279"/>
      <c r="M328" s="216"/>
      <c r="N328" s="211"/>
    </row>
    <row r="329" spans="1:18" s="113" customFormat="1" ht="29.25" hidden="1" customHeight="1" x14ac:dyDescent="0.25">
      <c r="A329" s="574" t="s">
        <v>91</v>
      </c>
      <c r="B329" s="325">
        <v>903</v>
      </c>
      <c r="C329" s="244" t="s">
        <v>106</v>
      </c>
      <c r="D329" s="244" t="s">
        <v>135</v>
      </c>
      <c r="E329" s="244" t="s">
        <v>646</v>
      </c>
      <c r="F329" s="244" t="s">
        <v>92</v>
      </c>
      <c r="G329" s="209">
        <f t="shared" si="243"/>
        <v>0</v>
      </c>
      <c r="H329" s="490">
        <f t="shared" si="243"/>
        <v>0</v>
      </c>
      <c r="I329" s="209">
        <f t="shared" si="243"/>
        <v>0</v>
      </c>
      <c r="J329" s="209">
        <f t="shared" si="243"/>
        <v>0</v>
      </c>
      <c r="K329" s="209">
        <f t="shared" si="243"/>
        <v>0</v>
      </c>
      <c r="L329" s="279"/>
      <c r="M329" s="216"/>
      <c r="N329" s="211"/>
    </row>
    <row r="330" spans="1:18" s="113" customFormat="1" ht="29.25" hidden="1" customHeight="1" x14ac:dyDescent="0.25">
      <c r="A330" s="574" t="s">
        <v>93</v>
      </c>
      <c r="B330" s="325">
        <v>903</v>
      </c>
      <c r="C330" s="244" t="s">
        <v>106</v>
      </c>
      <c r="D330" s="244" t="s">
        <v>135</v>
      </c>
      <c r="E330" s="244" t="s">
        <v>646</v>
      </c>
      <c r="F330" s="244" t="s">
        <v>94</v>
      </c>
      <c r="G330" s="209">
        <v>0</v>
      </c>
      <c r="H330" s="490">
        <v>0</v>
      </c>
      <c r="I330" s="209">
        <v>0</v>
      </c>
      <c r="J330" s="209">
        <v>0</v>
      </c>
      <c r="K330" s="209">
        <v>0</v>
      </c>
      <c r="L330" s="279"/>
      <c r="M330" s="216"/>
      <c r="N330" s="211"/>
    </row>
    <row r="331" spans="1:18" s="113" customFormat="1" ht="33.75" hidden="1" customHeight="1" x14ac:dyDescent="0.25">
      <c r="A331" s="338" t="s">
        <v>528</v>
      </c>
      <c r="B331" s="205">
        <v>903</v>
      </c>
      <c r="C331" s="208" t="s">
        <v>106</v>
      </c>
      <c r="D331" s="208" t="s">
        <v>135</v>
      </c>
      <c r="E331" s="208" t="s">
        <v>574</v>
      </c>
      <c r="F331" s="208"/>
      <c r="G331" s="206">
        <f t="shared" ref="G331:K333" si="244">G332</f>
        <v>0</v>
      </c>
      <c r="H331" s="492">
        <f t="shared" si="244"/>
        <v>0</v>
      </c>
      <c r="I331" s="206">
        <f t="shared" si="244"/>
        <v>0</v>
      </c>
      <c r="J331" s="206">
        <f t="shared" si="244"/>
        <v>0</v>
      </c>
      <c r="K331" s="206">
        <f t="shared" si="244"/>
        <v>0</v>
      </c>
      <c r="L331" s="279"/>
      <c r="M331" s="216"/>
      <c r="N331" s="211"/>
    </row>
    <row r="332" spans="1:18" s="113" customFormat="1" ht="29.25" hidden="1" customHeight="1" x14ac:dyDescent="0.25">
      <c r="A332" s="429" t="s">
        <v>561</v>
      </c>
      <c r="B332" s="325">
        <v>903</v>
      </c>
      <c r="C332" s="244" t="s">
        <v>106</v>
      </c>
      <c r="D332" s="244" t="s">
        <v>135</v>
      </c>
      <c r="E332" s="244" t="s">
        <v>575</v>
      </c>
      <c r="F332" s="244"/>
      <c r="G332" s="209">
        <f t="shared" si="244"/>
        <v>0</v>
      </c>
      <c r="H332" s="490">
        <f t="shared" si="244"/>
        <v>0</v>
      </c>
      <c r="I332" s="209">
        <f t="shared" si="244"/>
        <v>0</v>
      </c>
      <c r="J332" s="209">
        <f t="shared" si="244"/>
        <v>0</v>
      </c>
      <c r="K332" s="209">
        <f t="shared" si="244"/>
        <v>0</v>
      </c>
      <c r="L332" s="279"/>
      <c r="M332" s="216"/>
      <c r="N332" s="211"/>
    </row>
    <row r="333" spans="1:18" s="113" customFormat="1" ht="29.25" hidden="1" customHeight="1" x14ac:dyDescent="0.25">
      <c r="A333" s="574" t="s">
        <v>91</v>
      </c>
      <c r="B333" s="325">
        <v>903</v>
      </c>
      <c r="C333" s="244" t="s">
        <v>106</v>
      </c>
      <c r="D333" s="244" t="s">
        <v>135</v>
      </c>
      <c r="E333" s="244" t="s">
        <v>575</v>
      </c>
      <c r="F333" s="244" t="s">
        <v>92</v>
      </c>
      <c r="G333" s="209">
        <f t="shared" si="244"/>
        <v>0</v>
      </c>
      <c r="H333" s="490">
        <f t="shared" si="244"/>
        <v>0</v>
      </c>
      <c r="I333" s="209">
        <f t="shared" si="244"/>
        <v>0</v>
      </c>
      <c r="J333" s="209">
        <f t="shared" si="244"/>
        <v>0</v>
      </c>
      <c r="K333" s="209">
        <f t="shared" si="244"/>
        <v>0</v>
      </c>
      <c r="L333" s="279"/>
      <c r="M333" s="216"/>
      <c r="N333" s="211"/>
    </row>
    <row r="334" spans="1:18" s="113" customFormat="1" ht="29.25" hidden="1" customHeight="1" x14ac:dyDescent="0.25">
      <c r="A334" s="574" t="s">
        <v>93</v>
      </c>
      <c r="B334" s="325">
        <v>903</v>
      </c>
      <c r="C334" s="244" t="s">
        <v>106</v>
      </c>
      <c r="D334" s="244" t="s">
        <v>135</v>
      </c>
      <c r="E334" s="244" t="s">
        <v>575</v>
      </c>
      <c r="F334" s="244" t="s">
        <v>94</v>
      </c>
      <c r="G334" s="209">
        <v>0</v>
      </c>
      <c r="H334" s="490">
        <v>0</v>
      </c>
      <c r="I334" s="209">
        <v>0</v>
      </c>
      <c r="J334" s="209">
        <v>0</v>
      </c>
      <c r="K334" s="209">
        <v>0</v>
      </c>
      <c r="L334" s="279"/>
      <c r="M334" s="216"/>
      <c r="N334" s="211"/>
    </row>
    <row r="335" spans="1:18" ht="15.75" x14ac:dyDescent="0.25">
      <c r="A335" s="572" t="s">
        <v>147</v>
      </c>
      <c r="B335" s="205">
        <v>903</v>
      </c>
      <c r="C335" s="208" t="s">
        <v>148</v>
      </c>
      <c r="D335" s="244"/>
      <c r="E335" s="244"/>
      <c r="F335" s="244"/>
      <c r="G335" s="206">
        <f t="shared" ref="G335:H335" si="245">G336+G373</f>
        <v>21858.899999999998</v>
      </c>
      <c r="H335" s="492">
        <f t="shared" si="245"/>
        <v>21858.799999999999</v>
      </c>
      <c r="I335" s="206">
        <f>I336+I373</f>
        <v>19586.339999999997</v>
      </c>
      <c r="J335" s="206">
        <f t="shared" ref="J335:K335" si="246">J336+J373</f>
        <v>19656.909999999996</v>
      </c>
      <c r="K335" s="403">
        <f t="shared" si="246"/>
        <v>17707.329999999998</v>
      </c>
      <c r="L335" s="280"/>
    </row>
    <row r="336" spans="1:18" ht="15.75" x14ac:dyDescent="0.25">
      <c r="A336" s="572" t="s">
        <v>149</v>
      </c>
      <c r="B336" s="205">
        <v>903</v>
      </c>
      <c r="C336" s="208" t="s">
        <v>148</v>
      </c>
      <c r="D336" s="208" t="s">
        <v>123</v>
      </c>
      <c r="E336" s="208"/>
      <c r="F336" s="208"/>
      <c r="G336" s="206">
        <f t="shared" ref="G336:H336" si="247">G337+G368+G363</f>
        <v>20959.599999999999</v>
      </c>
      <c r="H336" s="492">
        <f t="shared" si="247"/>
        <v>20959.599999999999</v>
      </c>
      <c r="I336" s="206">
        <f>I337+I368+I363</f>
        <v>18291.339999999997</v>
      </c>
      <c r="J336" s="206">
        <f>J337+J368+J363</f>
        <v>18361.909999999996</v>
      </c>
      <c r="K336" s="403">
        <f>K337+K368+K363</f>
        <v>16812.329999999998</v>
      </c>
    </row>
    <row r="337" spans="1:18" ht="31.5" x14ac:dyDescent="0.25">
      <c r="A337" s="572" t="s">
        <v>659</v>
      </c>
      <c r="B337" s="205">
        <v>903</v>
      </c>
      <c r="C337" s="208" t="s">
        <v>148</v>
      </c>
      <c r="D337" s="208" t="s">
        <v>123</v>
      </c>
      <c r="E337" s="208" t="s">
        <v>150</v>
      </c>
      <c r="F337" s="208"/>
      <c r="G337" s="206">
        <f t="shared" ref="G337:H337" si="248">G338+G346+G355+G359</f>
        <v>20535.3</v>
      </c>
      <c r="H337" s="492">
        <f t="shared" si="248"/>
        <v>20535.3</v>
      </c>
      <c r="I337" s="206">
        <f>I338+I346+I355+I359</f>
        <v>17841.039999999997</v>
      </c>
      <c r="J337" s="206">
        <f>J338+J346+J355+J359</f>
        <v>17911.609999999997</v>
      </c>
      <c r="K337" s="403">
        <f>K338+K346+K355+K359</f>
        <v>16362.029999999999</v>
      </c>
    </row>
    <row r="338" spans="1:18" s="113" customFormat="1" ht="31.5" x14ac:dyDescent="0.25">
      <c r="A338" s="572" t="s">
        <v>639</v>
      </c>
      <c r="B338" s="205">
        <v>903</v>
      </c>
      <c r="C338" s="208" t="s">
        <v>148</v>
      </c>
      <c r="D338" s="208" t="s">
        <v>123</v>
      </c>
      <c r="E338" s="208" t="s">
        <v>576</v>
      </c>
      <c r="F338" s="208"/>
      <c r="G338" s="27">
        <f t="shared" ref="G338:H338" si="249">G339</f>
        <v>18964.400000000001</v>
      </c>
      <c r="H338" s="598">
        <f t="shared" si="249"/>
        <v>18964.400000000001</v>
      </c>
      <c r="I338" s="27">
        <f>I339</f>
        <v>16155.74</v>
      </c>
      <c r="J338" s="27">
        <f t="shared" ref="J338:K338" si="250">J339</f>
        <v>16655.309999999998</v>
      </c>
      <c r="K338" s="404">
        <f t="shared" si="250"/>
        <v>15105.73</v>
      </c>
      <c r="L338" s="279"/>
      <c r="M338" s="216"/>
      <c r="N338" s="211"/>
      <c r="O338" s="211"/>
      <c r="P338" s="211"/>
      <c r="Q338" s="211"/>
      <c r="R338" s="211"/>
    </row>
    <row r="339" spans="1:18" s="113" customFormat="1" ht="15.75" x14ac:dyDescent="0.25">
      <c r="A339" s="574" t="s">
        <v>295</v>
      </c>
      <c r="B339" s="325">
        <v>903</v>
      </c>
      <c r="C339" s="244" t="s">
        <v>148</v>
      </c>
      <c r="D339" s="244" t="s">
        <v>123</v>
      </c>
      <c r="E339" s="244" t="s">
        <v>577</v>
      </c>
      <c r="F339" s="244"/>
      <c r="G339" s="18">
        <f t="shared" ref="G339:H339" si="251">G340+G342+G344</f>
        <v>18964.400000000001</v>
      </c>
      <c r="H339" s="491">
        <f t="shared" si="251"/>
        <v>18964.400000000001</v>
      </c>
      <c r="I339" s="18">
        <f>I340+I342+I344</f>
        <v>16155.74</v>
      </c>
      <c r="J339" s="18">
        <f t="shared" ref="J339:K339" si="252">J340+J342+J344</f>
        <v>16655.309999999998</v>
      </c>
      <c r="K339" s="405">
        <f t="shared" si="252"/>
        <v>15105.73</v>
      </c>
      <c r="L339" s="279"/>
      <c r="M339" s="216"/>
      <c r="N339" s="211"/>
      <c r="O339" s="211"/>
      <c r="P339" s="211"/>
      <c r="Q339" s="211"/>
      <c r="R339" s="211"/>
    </row>
    <row r="340" spans="1:18" s="113" customFormat="1" ht="78.75" x14ac:dyDescent="0.25">
      <c r="A340" s="574" t="s">
        <v>87</v>
      </c>
      <c r="B340" s="325">
        <v>903</v>
      </c>
      <c r="C340" s="244" t="s">
        <v>148</v>
      </c>
      <c r="D340" s="244" t="s">
        <v>123</v>
      </c>
      <c r="E340" s="244" t="s">
        <v>577</v>
      </c>
      <c r="F340" s="244" t="s">
        <v>88</v>
      </c>
      <c r="G340" s="18">
        <f t="shared" ref="G340:H340" si="253">G341</f>
        <v>16693.2</v>
      </c>
      <c r="H340" s="491">
        <f t="shared" si="253"/>
        <v>16693.2</v>
      </c>
      <c r="I340" s="18">
        <f>I341</f>
        <v>13852.14</v>
      </c>
      <c r="J340" s="18">
        <f t="shared" ref="J340:K340" si="254">J341</f>
        <v>14390.93</v>
      </c>
      <c r="K340" s="405">
        <f t="shared" si="254"/>
        <v>15061.63</v>
      </c>
      <c r="L340" s="279"/>
      <c r="M340" s="216"/>
      <c r="N340" s="211"/>
      <c r="O340" s="211"/>
      <c r="P340" s="211"/>
      <c r="Q340" s="211"/>
      <c r="R340" s="211"/>
    </row>
    <row r="341" spans="1:18" s="113" customFormat="1" ht="15.75" x14ac:dyDescent="0.25">
      <c r="A341" s="29" t="s">
        <v>171</v>
      </c>
      <c r="B341" s="325">
        <v>903</v>
      </c>
      <c r="C341" s="244" t="s">
        <v>148</v>
      </c>
      <c r="D341" s="244" t="s">
        <v>123</v>
      </c>
      <c r="E341" s="244" t="s">
        <v>577</v>
      </c>
      <c r="F341" s="244" t="s">
        <v>120</v>
      </c>
      <c r="G341" s="18">
        <v>16693.2</v>
      </c>
      <c r="H341" s="491">
        <v>16693.2</v>
      </c>
      <c r="I341" s="18">
        <v>13852.14</v>
      </c>
      <c r="J341" s="18">
        <v>14390.93</v>
      </c>
      <c r="K341" s="405">
        <v>15061.63</v>
      </c>
      <c r="L341" s="279"/>
      <c r="M341" s="216"/>
      <c r="N341" s="211"/>
      <c r="O341" s="211"/>
      <c r="P341" s="211"/>
      <c r="Q341" s="211"/>
      <c r="R341" s="211"/>
    </row>
    <row r="342" spans="1:18" s="113" customFormat="1" ht="31.5" x14ac:dyDescent="0.25">
      <c r="A342" s="574" t="s">
        <v>91</v>
      </c>
      <c r="B342" s="325">
        <v>903</v>
      </c>
      <c r="C342" s="244" t="s">
        <v>148</v>
      </c>
      <c r="D342" s="244" t="s">
        <v>123</v>
      </c>
      <c r="E342" s="244" t="s">
        <v>577</v>
      </c>
      <c r="F342" s="244" t="s">
        <v>92</v>
      </c>
      <c r="G342" s="18">
        <f t="shared" ref="G342:H342" si="255">G343</f>
        <v>2217</v>
      </c>
      <c r="H342" s="491">
        <f t="shared" si="255"/>
        <v>2217</v>
      </c>
      <c r="I342" s="18">
        <f>I343</f>
        <v>2259.5</v>
      </c>
      <c r="J342" s="18">
        <f t="shared" ref="J342:K342" si="256">J343</f>
        <v>2220.2800000000002</v>
      </c>
      <c r="K342" s="405">
        <f t="shared" si="256"/>
        <v>0</v>
      </c>
      <c r="L342" s="279"/>
      <c r="M342" s="216"/>
      <c r="N342" s="211"/>
      <c r="O342" s="211"/>
      <c r="P342" s="211"/>
      <c r="Q342" s="211"/>
      <c r="R342" s="211"/>
    </row>
    <row r="343" spans="1:18" s="113" customFormat="1" ht="31.5" x14ac:dyDescent="0.25">
      <c r="A343" s="574" t="s">
        <v>93</v>
      </c>
      <c r="B343" s="325">
        <v>903</v>
      </c>
      <c r="C343" s="244" t="s">
        <v>148</v>
      </c>
      <c r="D343" s="244" t="s">
        <v>123</v>
      </c>
      <c r="E343" s="244" t="s">
        <v>577</v>
      </c>
      <c r="F343" s="244" t="s">
        <v>94</v>
      </c>
      <c r="G343" s="18">
        <v>2217</v>
      </c>
      <c r="H343" s="491">
        <v>2217</v>
      </c>
      <c r="I343" s="18">
        <v>2259.5</v>
      </c>
      <c r="J343" s="18">
        <v>2220.2800000000002</v>
      </c>
      <c r="K343" s="405">
        <v>0</v>
      </c>
      <c r="L343" s="284"/>
      <c r="M343" s="216"/>
      <c r="N343" s="211"/>
      <c r="O343" s="211"/>
      <c r="P343" s="211"/>
      <c r="Q343" s="211"/>
      <c r="R343" s="211"/>
    </row>
    <row r="344" spans="1:18" s="113" customFormat="1" ht="15.75" x14ac:dyDescent="0.25">
      <c r="A344" s="574" t="s">
        <v>95</v>
      </c>
      <c r="B344" s="325">
        <v>903</v>
      </c>
      <c r="C344" s="244" t="s">
        <v>148</v>
      </c>
      <c r="D344" s="244" t="s">
        <v>123</v>
      </c>
      <c r="E344" s="244" t="s">
        <v>577</v>
      </c>
      <c r="F344" s="244" t="s">
        <v>101</v>
      </c>
      <c r="G344" s="18">
        <f t="shared" ref="G344:H344" si="257">G345</f>
        <v>54.2</v>
      </c>
      <c r="H344" s="491">
        <f t="shared" si="257"/>
        <v>54.2</v>
      </c>
      <c r="I344" s="18">
        <f>I345</f>
        <v>44.1</v>
      </c>
      <c r="J344" s="18">
        <f t="shared" ref="J344:K344" si="258">J345</f>
        <v>44.1</v>
      </c>
      <c r="K344" s="405">
        <f t="shared" si="258"/>
        <v>44.1</v>
      </c>
      <c r="L344" s="284"/>
      <c r="M344" s="216"/>
      <c r="N344" s="211"/>
      <c r="O344" s="211"/>
      <c r="P344" s="211"/>
      <c r="Q344" s="211"/>
      <c r="R344" s="211"/>
    </row>
    <row r="345" spans="1:18" s="113" customFormat="1" ht="15.75" x14ac:dyDescent="0.25">
      <c r="A345" s="574" t="s">
        <v>268</v>
      </c>
      <c r="B345" s="325">
        <v>903</v>
      </c>
      <c r="C345" s="244" t="s">
        <v>148</v>
      </c>
      <c r="D345" s="244" t="s">
        <v>123</v>
      </c>
      <c r="E345" s="244" t="s">
        <v>577</v>
      </c>
      <c r="F345" s="244" t="s">
        <v>97</v>
      </c>
      <c r="G345" s="18">
        <v>54.2</v>
      </c>
      <c r="H345" s="491">
        <v>54.2</v>
      </c>
      <c r="I345" s="18">
        <v>44.1</v>
      </c>
      <c r="J345" s="18">
        <v>44.1</v>
      </c>
      <c r="K345" s="405">
        <v>44.1</v>
      </c>
      <c r="L345" s="279"/>
      <c r="M345" s="216"/>
      <c r="N345" s="211"/>
      <c r="O345" s="211"/>
      <c r="P345" s="211"/>
      <c r="Q345" s="211"/>
      <c r="R345" s="211"/>
    </row>
    <row r="346" spans="1:18" s="113" customFormat="1" ht="29.25" customHeight="1" x14ac:dyDescent="0.25">
      <c r="A346" s="383" t="s">
        <v>642</v>
      </c>
      <c r="B346" s="205">
        <v>903</v>
      </c>
      <c r="C346" s="208" t="s">
        <v>148</v>
      </c>
      <c r="D346" s="208" t="s">
        <v>123</v>
      </c>
      <c r="E346" s="208" t="s">
        <v>578</v>
      </c>
      <c r="F346" s="208"/>
      <c r="G346" s="27">
        <f t="shared" ref="G346:H346" si="259">G347+G350</f>
        <v>381.6</v>
      </c>
      <c r="H346" s="598">
        <f t="shared" si="259"/>
        <v>381.6</v>
      </c>
      <c r="I346" s="27">
        <f>I347+I350</f>
        <v>342</v>
      </c>
      <c r="J346" s="27">
        <f t="shared" ref="J346:K346" si="260">J347+J350</f>
        <v>42</v>
      </c>
      <c r="K346" s="404">
        <f t="shared" si="260"/>
        <v>42</v>
      </c>
      <c r="L346" s="279"/>
      <c r="M346" s="216"/>
      <c r="N346" s="211"/>
      <c r="O346" s="211"/>
      <c r="P346" s="211"/>
      <c r="Q346" s="211"/>
      <c r="R346" s="211"/>
    </row>
    <row r="347" spans="1:18" ht="15.75" x14ac:dyDescent="0.25">
      <c r="A347" s="28" t="s">
        <v>294</v>
      </c>
      <c r="B347" s="325">
        <v>903</v>
      </c>
      <c r="C347" s="244" t="s">
        <v>148</v>
      </c>
      <c r="D347" s="244" t="s">
        <v>123</v>
      </c>
      <c r="E347" s="244" t="s">
        <v>579</v>
      </c>
      <c r="F347" s="244"/>
      <c r="G347" s="18">
        <f t="shared" ref="G347:H348" si="261">G348</f>
        <v>42</v>
      </c>
      <c r="H347" s="491">
        <f t="shared" si="261"/>
        <v>42</v>
      </c>
      <c r="I347" s="18">
        <f>I348</f>
        <v>42</v>
      </c>
      <c r="J347" s="18">
        <f t="shared" ref="J347:K348" si="262">J348</f>
        <v>42</v>
      </c>
      <c r="K347" s="405">
        <f t="shared" si="262"/>
        <v>42</v>
      </c>
    </row>
    <row r="348" spans="1:18" ht="15.75" x14ac:dyDescent="0.25">
      <c r="A348" s="574" t="s">
        <v>140</v>
      </c>
      <c r="B348" s="325">
        <v>903</v>
      </c>
      <c r="C348" s="244" t="s">
        <v>148</v>
      </c>
      <c r="D348" s="244" t="s">
        <v>123</v>
      </c>
      <c r="E348" s="244" t="s">
        <v>579</v>
      </c>
      <c r="F348" s="244" t="s">
        <v>141</v>
      </c>
      <c r="G348" s="18">
        <f t="shared" si="261"/>
        <v>42</v>
      </c>
      <c r="H348" s="491">
        <f t="shared" si="261"/>
        <v>42</v>
      </c>
      <c r="I348" s="18">
        <f>I349</f>
        <v>42</v>
      </c>
      <c r="J348" s="18">
        <f t="shared" si="262"/>
        <v>42</v>
      </c>
      <c r="K348" s="405">
        <f t="shared" si="262"/>
        <v>42</v>
      </c>
    </row>
    <row r="349" spans="1:18" ht="15.75" x14ac:dyDescent="0.25">
      <c r="A349" s="574" t="s">
        <v>307</v>
      </c>
      <c r="B349" s="325">
        <v>903</v>
      </c>
      <c r="C349" s="244" t="s">
        <v>148</v>
      </c>
      <c r="D349" s="244" t="s">
        <v>123</v>
      </c>
      <c r="E349" s="244" t="s">
        <v>579</v>
      </c>
      <c r="F349" s="244" t="s">
        <v>306</v>
      </c>
      <c r="G349" s="18">
        <v>42</v>
      </c>
      <c r="H349" s="491">
        <v>42</v>
      </c>
      <c r="I349" s="18">
        <v>42</v>
      </c>
      <c r="J349" s="18">
        <v>42</v>
      </c>
      <c r="K349" s="405">
        <v>42</v>
      </c>
    </row>
    <row r="350" spans="1:18" ht="36" customHeight="1" x14ac:dyDescent="0.25">
      <c r="A350" s="536" t="s">
        <v>303</v>
      </c>
      <c r="B350" s="325">
        <v>903</v>
      </c>
      <c r="C350" s="244" t="s">
        <v>148</v>
      </c>
      <c r="D350" s="244" t="s">
        <v>123</v>
      </c>
      <c r="E350" s="244" t="s">
        <v>580</v>
      </c>
      <c r="F350" s="244"/>
      <c r="G350" s="18">
        <f t="shared" ref="G350:H350" si="263">G353+G351</f>
        <v>339.6</v>
      </c>
      <c r="H350" s="491">
        <f t="shared" si="263"/>
        <v>339.6</v>
      </c>
      <c r="I350" s="18">
        <f>I353+I351</f>
        <v>300</v>
      </c>
      <c r="J350" s="18">
        <f t="shared" ref="J350:K350" si="264">J353+J351</f>
        <v>0</v>
      </c>
      <c r="K350" s="405">
        <f t="shared" si="264"/>
        <v>0</v>
      </c>
    </row>
    <row r="351" spans="1:18" ht="78.75" x14ac:dyDescent="0.25">
      <c r="A351" s="574" t="s">
        <v>87</v>
      </c>
      <c r="B351" s="325">
        <v>903</v>
      </c>
      <c r="C351" s="244" t="s">
        <v>148</v>
      </c>
      <c r="D351" s="244" t="s">
        <v>123</v>
      </c>
      <c r="E351" s="244" t="s">
        <v>580</v>
      </c>
      <c r="F351" s="244" t="s">
        <v>88</v>
      </c>
      <c r="G351" s="18">
        <f t="shared" ref="G351:H351" si="265">G352</f>
        <v>339.6</v>
      </c>
      <c r="H351" s="491">
        <f t="shared" si="265"/>
        <v>339.6</v>
      </c>
      <c r="I351" s="18">
        <f>I352</f>
        <v>300</v>
      </c>
      <c r="J351" s="18">
        <f t="shared" ref="J351:K351" si="266">J352</f>
        <v>0</v>
      </c>
      <c r="K351" s="405">
        <f t="shared" si="266"/>
        <v>0</v>
      </c>
    </row>
    <row r="352" spans="1:18" ht="24.75" customHeight="1" x14ac:dyDescent="0.25">
      <c r="A352" s="29" t="s">
        <v>171</v>
      </c>
      <c r="B352" s="325">
        <v>903</v>
      </c>
      <c r="C352" s="244" t="s">
        <v>148</v>
      </c>
      <c r="D352" s="244" t="s">
        <v>123</v>
      </c>
      <c r="E352" s="244" t="s">
        <v>580</v>
      </c>
      <c r="F352" s="244" t="s">
        <v>120</v>
      </c>
      <c r="G352" s="18">
        <v>339.6</v>
      </c>
      <c r="H352" s="491">
        <v>339.6</v>
      </c>
      <c r="I352" s="18">
        <v>300</v>
      </c>
      <c r="J352" s="18">
        <v>0</v>
      </c>
      <c r="K352" s="405">
        <v>0</v>
      </c>
    </row>
    <row r="353" spans="1:18" ht="30.75" customHeight="1" x14ac:dyDescent="0.25">
      <c r="A353" s="574" t="s">
        <v>91</v>
      </c>
      <c r="B353" s="325">
        <v>903</v>
      </c>
      <c r="C353" s="244" t="s">
        <v>148</v>
      </c>
      <c r="D353" s="244" t="s">
        <v>123</v>
      </c>
      <c r="E353" s="244" t="s">
        <v>580</v>
      </c>
      <c r="F353" s="244" t="s">
        <v>92</v>
      </c>
      <c r="G353" s="18">
        <f t="shared" ref="G353:H353" si="267">G354</f>
        <v>0</v>
      </c>
      <c r="H353" s="491">
        <f t="shared" si="267"/>
        <v>0</v>
      </c>
      <c r="I353" s="18">
        <f>I354</f>
        <v>0</v>
      </c>
      <c r="J353" s="18">
        <f t="shared" ref="J353:K353" si="268">J354</f>
        <v>0</v>
      </c>
      <c r="K353" s="405">
        <f t="shared" si="268"/>
        <v>0</v>
      </c>
    </row>
    <row r="354" spans="1:18" ht="39.200000000000003" customHeight="1" x14ac:dyDescent="0.25">
      <c r="A354" s="574" t="s">
        <v>93</v>
      </c>
      <c r="B354" s="325">
        <v>903</v>
      </c>
      <c r="C354" s="244" t="s">
        <v>148</v>
      </c>
      <c r="D354" s="244" t="s">
        <v>123</v>
      </c>
      <c r="E354" s="244" t="s">
        <v>580</v>
      </c>
      <c r="F354" s="244" t="s">
        <v>94</v>
      </c>
      <c r="G354" s="18">
        <v>0</v>
      </c>
      <c r="H354" s="491">
        <v>0</v>
      </c>
      <c r="I354" s="18">
        <v>0</v>
      </c>
      <c r="J354" s="18">
        <v>0</v>
      </c>
      <c r="K354" s="405">
        <v>0</v>
      </c>
    </row>
    <row r="355" spans="1:18" s="113" customFormat="1" ht="39.200000000000003" customHeight="1" x14ac:dyDescent="0.25">
      <c r="A355" s="572" t="s">
        <v>394</v>
      </c>
      <c r="B355" s="205">
        <v>903</v>
      </c>
      <c r="C355" s="208" t="s">
        <v>148</v>
      </c>
      <c r="D355" s="208" t="s">
        <v>123</v>
      </c>
      <c r="E355" s="208" t="s">
        <v>581</v>
      </c>
      <c r="F355" s="208"/>
      <c r="G355" s="27">
        <f t="shared" ref="G355:K357" si="269">G356</f>
        <v>473</v>
      </c>
      <c r="H355" s="598">
        <f t="shared" si="269"/>
        <v>473</v>
      </c>
      <c r="I355" s="27">
        <f t="shared" si="269"/>
        <v>473</v>
      </c>
      <c r="J355" s="27">
        <f t="shared" si="269"/>
        <v>344</v>
      </c>
      <c r="K355" s="404">
        <f t="shared" si="269"/>
        <v>344</v>
      </c>
      <c r="L355" s="279"/>
      <c r="M355" s="216"/>
      <c r="N355" s="211"/>
      <c r="O355" s="211"/>
      <c r="P355" s="211"/>
      <c r="Q355" s="211"/>
      <c r="R355" s="211"/>
    </row>
    <row r="356" spans="1:18" s="113" customFormat="1" ht="39.200000000000003" customHeight="1" x14ac:dyDescent="0.25">
      <c r="A356" s="574" t="s">
        <v>318</v>
      </c>
      <c r="B356" s="325">
        <v>903</v>
      </c>
      <c r="C356" s="244" t="s">
        <v>148</v>
      </c>
      <c r="D356" s="244" t="s">
        <v>123</v>
      </c>
      <c r="E356" s="244" t="s">
        <v>582</v>
      </c>
      <c r="F356" s="244"/>
      <c r="G356" s="209">
        <f t="shared" si="269"/>
        <v>473</v>
      </c>
      <c r="H356" s="490">
        <f t="shared" si="269"/>
        <v>473</v>
      </c>
      <c r="I356" s="209">
        <f t="shared" si="269"/>
        <v>473</v>
      </c>
      <c r="J356" s="209">
        <f t="shared" si="269"/>
        <v>344</v>
      </c>
      <c r="K356" s="406">
        <f t="shared" si="269"/>
        <v>344</v>
      </c>
      <c r="L356" s="279"/>
      <c r="M356" s="216"/>
      <c r="N356" s="211"/>
      <c r="O356" s="211"/>
      <c r="P356" s="211"/>
      <c r="Q356" s="211"/>
      <c r="R356" s="211"/>
    </row>
    <row r="357" spans="1:18" s="113" customFormat="1" ht="70.5" customHeight="1" x14ac:dyDescent="0.25">
      <c r="A357" s="574" t="s">
        <v>87</v>
      </c>
      <c r="B357" s="325">
        <v>903</v>
      </c>
      <c r="C357" s="244" t="s">
        <v>148</v>
      </c>
      <c r="D357" s="244" t="s">
        <v>123</v>
      </c>
      <c r="E357" s="244" t="s">
        <v>582</v>
      </c>
      <c r="F357" s="244" t="s">
        <v>88</v>
      </c>
      <c r="G357" s="209">
        <f t="shared" si="269"/>
        <v>473</v>
      </c>
      <c r="H357" s="490">
        <f t="shared" si="269"/>
        <v>473</v>
      </c>
      <c r="I357" s="209">
        <f t="shared" si="269"/>
        <v>473</v>
      </c>
      <c r="J357" s="209">
        <f t="shared" si="269"/>
        <v>344</v>
      </c>
      <c r="K357" s="406">
        <f t="shared" si="269"/>
        <v>344</v>
      </c>
      <c r="L357" s="279"/>
      <c r="M357" s="216"/>
      <c r="N357" s="211"/>
      <c r="O357" s="211"/>
      <c r="P357" s="211"/>
      <c r="Q357" s="211"/>
      <c r="R357" s="211"/>
    </row>
    <row r="358" spans="1:18" s="113" customFormat="1" ht="19.7" customHeight="1" x14ac:dyDescent="0.25">
      <c r="A358" s="574" t="s">
        <v>171</v>
      </c>
      <c r="B358" s="325">
        <v>903</v>
      </c>
      <c r="C358" s="244" t="s">
        <v>148</v>
      </c>
      <c r="D358" s="244" t="s">
        <v>123</v>
      </c>
      <c r="E358" s="244" t="s">
        <v>582</v>
      </c>
      <c r="F358" s="244" t="s">
        <v>120</v>
      </c>
      <c r="G358" s="209">
        <v>473</v>
      </c>
      <c r="H358" s="490">
        <v>473</v>
      </c>
      <c r="I358" s="209">
        <v>473</v>
      </c>
      <c r="J358" s="209">
        <v>344</v>
      </c>
      <c r="K358" s="406">
        <v>344</v>
      </c>
      <c r="L358" s="279"/>
      <c r="M358" s="216"/>
      <c r="N358" s="211"/>
      <c r="O358" s="211"/>
      <c r="P358" s="211"/>
      <c r="Q358" s="211"/>
      <c r="R358" s="211"/>
    </row>
    <row r="359" spans="1:18" s="113" customFormat="1" ht="39.200000000000003" customHeight="1" x14ac:dyDescent="0.25">
      <c r="A359" s="572" t="s">
        <v>363</v>
      </c>
      <c r="B359" s="205">
        <v>903</v>
      </c>
      <c r="C359" s="208" t="s">
        <v>148</v>
      </c>
      <c r="D359" s="208" t="s">
        <v>123</v>
      </c>
      <c r="E359" s="208" t="s">
        <v>583</v>
      </c>
      <c r="F359" s="208"/>
      <c r="G359" s="27">
        <f t="shared" ref="G359:H361" si="270">G360</f>
        <v>716.3</v>
      </c>
      <c r="H359" s="598">
        <f t="shared" si="270"/>
        <v>716.3</v>
      </c>
      <c r="I359" s="27">
        <f>I360</f>
        <v>870.3</v>
      </c>
      <c r="J359" s="27">
        <f t="shared" ref="J359:K359" si="271">J360</f>
        <v>870.3</v>
      </c>
      <c r="K359" s="404">
        <f t="shared" si="271"/>
        <v>870.3</v>
      </c>
      <c r="L359" s="279"/>
      <c r="M359" s="216"/>
      <c r="N359" s="211"/>
      <c r="O359" s="211"/>
      <c r="P359" s="211"/>
      <c r="Q359" s="211"/>
      <c r="R359" s="211"/>
    </row>
    <row r="360" spans="1:18" s="113" customFormat="1" ht="47.25" x14ac:dyDescent="0.25">
      <c r="A360" s="574" t="s">
        <v>908</v>
      </c>
      <c r="B360" s="325">
        <v>903</v>
      </c>
      <c r="C360" s="244" t="s">
        <v>148</v>
      </c>
      <c r="D360" s="244" t="s">
        <v>123</v>
      </c>
      <c r="E360" s="244" t="s">
        <v>803</v>
      </c>
      <c r="F360" s="244"/>
      <c r="G360" s="209">
        <f t="shared" si="270"/>
        <v>716.3</v>
      </c>
      <c r="H360" s="490">
        <f t="shared" si="270"/>
        <v>716.3</v>
      </c>
      <c r="I360" s="209">
        <f>I361</f>
        <v>870.3</v>
      </c>
      <c r="J360" s="209">
        <f t="shared" ref="J360:K361" si="272">J361</f>
        <v>870.3</v>
      </c>
      <c r="K360" s="406">
        <f t="shared" si="272"/>
        <v>870.3</v>
      </c>
      <c r="L360" s="279"/>
      <c r="M360" s="216"/>
      <c r="N360" s="211"/>
      <c r="O360" s="211"/>
      <c r="P360" s="211"/>
      <c r="Q360" s="211"/>
      <c r="R360" s="211"/>
    </row>
    <row r="361" spans="1:18" s="113" customFormat="1" ht="69.75" customHeight="1" x14ac:dyDescent="0.25">
      <c r="A361" s="574" t="s">
        <v>87</v>
      </c>
      <c r="B361" s="325">
        <v>903</v>
      </c>
      <c r="C361" s="244" t="s">
        <v>148</v>
      </c>
      <c r="D361" s="244" t="s">
        <v>123</v>
      </c>
      <c r="E361" s="244" t="s">
        <v>803</v>
      </c>
      <c r="F361" s="244" t="s">
        <v>88</v>
      </c>
      <c r="G361" s="209">
        <f t="shared" si="270"/>
        <v>716.3</v>
      </c>
      <c r="H361" s="490">
        <f t="shared" si="270"/>
        <v>716.3</v>
      </c>
      <c r="I361" s="209">
        <f>I362</f>
        <v>870.3</v>
      </c>
      <c r="J361" s="209">
        <f t="shared" si="272"/>
        <v>870.3</v>
      </c>
      <c r="K361" s="406">
        <f t="shared" si="272"/>
        <v>870.3</v>
      </c>
      <c r="L361" s="279"/>
      <c r="M361" s="216"/>
      <c r="N361" s="211"/>
      <c r="O361" s="211"/>
      <c r="P361" s="211"/>
      <c r="Q361" s="211"/>
      <c r="R361" s="211"/>
    </row>
    <row r="362" spans="1:18" s="113" customFormat="1" ht="21.2" customHeight="1" x14ac:dyDescent="0.25">
      <c r="A362" s="28" t="s">
        <v>171</v>
      </c>
      <c r="B362" s="325">
        <v>903</v>
      </c>
      <c r="C362" s="244" t="s">
        <v>148</v>
      </c>
      <c r="D362" s="244" t="s">
        <v>123</v>
      </c>
      <c r="E362" s="244" t="s">
        <v>803</v>
      </c>
      <c r="F362" s="244" t="s">
        <v>120</v>
      </c>
      <c r="G362" s="209">
        <v>716.3</v>
      </c>
      <c r="H362" s="490">
        <v>716.3</v>
      </c>
      <c r="I362" s="209">
        <f>598+272.3</f>
        <v>870.3</v>
      </c>
      <c r="J362" s="209">
        <f>598+272.3</f>
        <v>870.3</v>
      </c>
      <c r="K362" s="406">
        <f>598+272.3</f>
        <v>870.3</v>
      </c>
      <c r="L362" s="279"/>
      <c r="M362" s="216"/>
      <c r="N362" s="211"/>
      <c r="O362" s="211"/>
      <c r="P362" s="211"/>
      <c r="Q362" s="211"/>
      <c r="R362" s="211"/>
    </row>
    <row r="363" spans="1:18" s="113" customFormat="1" ht="50.25" customHeight="1" x14ac:dyDescent="0.25">
      <c r="A363" s="537" t="s">
        <v>1097</v>
      </c>
      <c r="B363" s="205">
        <v>903</v>
      </c>
      <c r="C363" s="208" t="s">
        <v>148</v>
      </c>
      <c r="D363" s="208" t="s">
        <v>123</v>
      </c>
      <c r="E363" s="208" t="s">
        <v>165</v>
      </c>
      <c r="F363" s="208"/>
      <c r="G363" s="206">
        <f t="shared" ref="G363:H363" si="273">G365</f>
        <v>6</v>
      </c>
      <c r="H363" s="492">
        <f t="shared" si="273"/>
        <v>6</v>
      </c>
      <c r="I363" s="206">
        <f>I365</f>
        <v>60</v>
      </c>
      <c r="J363" s="206">
        <f t="shared" ref="J363:K363" si="274">J365</f>
        <v>60</v>
      </c>
      <c r="K363" s="403">
        <f t="shared" si="274"/>
        <v>60</v>
      </c>
      <c r="L363" s="279"/>
      <c r="M363" s="216"/>
      <c r="N363" s="211"/>
      <c r="O363" s="211"/>
      <c r="P363" s="211"/>
      <c r="Q363" s="211"/>
      <c r="R363" s="211"/>
    </row>
    <row r="364" spans="1:18" s="113" customFormat="1" ht="49.7" customHeight="1" x14ac:dyDescent="0.25">
      <c r="A364" s="537" t="s">
        <v>466</v>
      </c>
      <c r="B364" s="205">
        <v>903</v>
      </c>
      <c r="C364" s="208" t="s">
        <v>148</v>
      </c>
      <c r="D364" s="208" t="s">
        <v>123</v>
      </c>
      <c r="E364" s="208" t="s">
        <v>386</v>
      </c>
      <c r="F364" s="208"/>
      <c r="G364" s="206">
        <f t="shared" ref="G364:H364" si="275">G367</f>
        <v>6</v>
      </c>
      <c r="H364" s="492">
        <f t="shared" si="275"/>
        <v>6</v>
      </c>
      <c r="I364" s="206">
        <f>I367</f>
        <v>60</v>
      </c>
      <c r="J364" s="206">
        <f t="shared" ref="J364:K364" si="276">J367</f>
        <v>60</v>
      </c>
      <c r="K364" s="403">
        <f t="shared" si="276"/>
        <v>60</v>
      </c>
      <c r="L364" s="279"/>
      <c r="M364" s="216"/>
      <c r="N364" s="211"/>
      <c r="O364" s="211"/>
      <c r="P364" s="211"/>
      <c r="Q364" s="211"/>
      <c r="R364" s="211"/>
    </row>
    <row r="365" spans="1:18" s="113" customFormat="1" ht="48.2" customHeight="1" x14ac:dyDescent="0.25">
      <c r="A365" s="536" t="s">
        <v>508</v>
      </c>
      <c r="B365" s="325">
        <v>903</v>
      </c>
      <c r="C365" s="244" t="s">
        <v>148</v>
      </c>
      <c r="D365" s="244" t="s">
        <v>123</v>
      </c>
      <c r="E365" s="244" t="s">
        <v>467</v>
      </c>
      <c r="F365" s="244"/>
      <c r="G365" s="209">
        <f t="shared" ref="G365:H366" si="277">G366</f>
        <v>6</v>
      </c>
      <c r="H365" s="490">
        <f t="shared" si="277"/>
        <v>6</v>
      </c>
      <c r="I365" s="209">
        <f>I366</f>
        <v>60</v>
      </c>
      <c r="J365" s="209">
        <f t="shared" ref="J365:K366" si="278">J366</f>
        <v>60</v>
      </c>
      <c r="K365" s="406">
        <f t="shared" si="278"/>
        <v>60</v>
      </c>
      <c r="L365" s="279"/>
      <c r="M365" s="216"/>
      <c r="N365" s="211"/>
      <c r="O365" s="211"/>
      <c r="P365" s="211"/>
      <c r="Q365" s="211"/>
      <c r="R365" s="211"/>
    </row>
    <row r="366" spans="1:18" s="113" customFormat="1" ht="31.9" customHeight="1" x14ac:dyDescent="0.25">
      <c r="A366" s="574" t="s">
        <v>91</v>
      </c>
      <c r="B366" s="325">
        <v>903</v>
      </c>
      <c r="C366" s="244" t="s">
        <v>148</v>
      </c>
      <c r="D366" s="244" t="s">
        <v>123</v>
      </c>
      <c r="E366" s="244" t="s">
        <v>467</v>
      </c>
      <c r="F366" s="244" t="s">
        <v>92</v>
      </c>
      <c r="G366" s="209">
        <f t="shared" si="277"/>
        <v>6</v>
      </c>
      <c r="H366" s="490">
        <f t="shared" si="277"/>
        <v>6</v>
      </c>
      <c r="I366" s="209">
        <f>I367</f>
        <v>60</v>
      </c>
      <c r="J366" s="209">
        <f t="shared" si="278"/>
        <v>60</v>
      </c>
      <c r="K366" s="406">
        <f t="shared" si="278"/>
        <v>60</v>
      </c>
      <c r="L366" s="279"/>
      <c r="M366" s="216"/>
      <c r="N366" s="211"/>
      <c r="O366" s="211"/>
      <c r="P366" s="211"/>
      <c r="Q366" s="211"/>
      <c r="R366" s="211"/>
    </row>
    <row r="367" spans="1:18" s="113" customFormat="1" ht="34.700000000000003" customHeight="1" x14ac:dyDescent="0.25">
      <c r="A367" s="574" t="s">
        <v>93</v>
      </c>
      <c r="B367" s="325">
        <v>903</v>
      </c>
      <c r="C367" s="244" t="s">
        <v>148</v>
      </c>
      <c r="D367" s="244" t="s">
        <v>123</v>
      </c>
      <c r="E367" s="244" t="s">
        <v>467</v>
      </c>
      <c r="F367" s="244" t="s">
        <v>94</v>
      </c>
      <c r="G367" s="209">
        <v>6</v>
      </c>
      <c r="H367" s="490">
        <v>6</v>
      </c>
      <c r="I367" s="209">
        <v>60</v>
      </c>
      <c r="J367" s="209">
        <v>60</v>
      </c>
      <c r="K367" s="406">
        <v>60</v>
      </c>
      <c r="L367" s="279"/>
      <c r="M367" s="216"/>
      <c r="N367" s="211"/>
      <c r="O367" s="211"/>
      <c r="P367" s="211"/>
      <c r="Q367" s="211"/>
      <c r="R367" s="211"/>
    </row>
    <row r="368" spans="1:18" ht="51" customHeight="1" x14ac:dyDescent="0.25">
      <c r="A368" s="239" t="s">
        <v>1107</v>
      </c>
      <c r="B368" s="205">
        <v>903</v>
      </c>
      <c r="C368" s="208" t="s">
        <v>148</v>
      </c>
      <c r="D368" s="208" t="s">
        <v>123</v>
      </c>
      <c r="E368" s="208" t="s">
        <v>269</v>
      </c>
      <c r="F368" s="208"/>
      <c r="G368" s="206">
        <f t="shared" ref="G368:H368" si="279">G370</f>
        <v>418.3</v>
      </c>
      <c r="H368" s="492">
        <f t="shared" si="279"/>
        <v>418.3</v>
      </c>
      <c r="I368" s="206">
        <f>I370</f>
        <v>390.3</v>
      </c>
      <c r="J368" s="206">
        <f t="shared" ref="J368:K368" si="280">J370</f>
        <v>390.3</v>
      </c>
      <c r="K368" s="403">
        <f t="shared" si="280"/>
        <v>390.3</v>
      </c>
    </row>
    <row r="369" spans="1:18" s="113" customFormat="1" ht="48.75" customHeight="1" x14ac:dyDescent="0.25">
      <c r="A369" s="239" t="s">
        <v>355</v>
      </c>
      <c r="B369" s="205">
        <v>903</v>
      </c>
      <c r="C369" s="208" t="s">
        <v>148</v>
      </c>
      <c r="D369" s="208" t="s">
        <v>123</v>
      </c>
      <c r="E369" s="208" t="s">
        <v>353</v>
      </c>
      <c r="F369" s="208"/>
      <c r="G369" s="206">
        <f t="shared" ref="G369:K371" si="281">G370</f>
        <v>418.3</v>
      </c>
      <c r="H369" s="492">
        <f t="shared" si="281"/>
        <v>418.3</v>
      </c>
      <c r="I369" s="206">
        <f t="shared" si="281"/>
        <v>390.3</v>
      </c>
      <c r="J369" s="206">
        <f t="shared" si="281"/>
        <v>390.3</v>
      </c>
      <c r="K369" s="403">
        <f t="shared" si="281"/>
        <v>390.3</v>
      </c>
      <c r="L369" s="279"/>
      <c r="M369" s="216"/>
      <c r="N369" s="211"/>
      <c r="O369" s="211"/>
      <c r="P369" s="211"/>
      <c r="Q369" s="211"/>
      <c r="R369" s="211"/>
    </row>
    <row r="370" spans="1:18" ht="32.25" customHeight="1" x14ac:dyDescent="0.25">
      <c r="A370" s="28" t="s">
        <v>447</v>
      </c>
      <c r="B370" s="244" t="s">
        <v>241</v>
      </c>
      <c r="C370" s="244" t="s">
        <v>148</v>
      </c>
      <c r="D370" s="244" t="s">
        <v>123</v>
      </c>
      <c r="E370" s="244" t="s">
        <v>354</v>
      </c>
      <c r="F370" s="210"/>
      <c r="G370" s="209">
        <f t="shared" si="281"/>
        <v>418.3</v>
      </c>
      <c r="H370" s="490">
        <f t="shared" si="281"/>
        <v>418.3</v>
      </c>
      <c r="I370" s="209">
        <f t="shared" si="281"/>
        <v>390.3</v>
      </c>
      <c r="J370" s="209">
        <f t="shared" si="281"/>
        <v>390.3</v>
      </c>
      <c r="K370" s="406">
        <f t="shared" si="281"/>
        <v>390.3</v>
      </c>
    </row>
    <row r="371" spans="1:18" ht="33" customHeight="1" x14ac:dyDescent="0.25">
      <c r="A371" s="574" t="s">
        <v>91</v>
      </c>
      <c r="B371" s="325">
        <v>903</v>
      </c>
      <c r="C371" s="244" t="s">
        <v>148</v>
      </c>
      <c r="D371" s="244" t="s">
        <v>123</v>
      </c>
      <c r="E371" s="244" t="s">
        <v>354</v>
      </c>
      <c r="F371" s="210" t="s">
        <v>92</v>
      </c>
      <c r="G371" s="209">
        <f t="shared" si="281"/>
        <v>418.3</v>
      </c>
      <c r="H371" s="490">
        <f t="shared" si="281"/>
        <v>418.3</v>
      </c>
      <c r="I371" s="209">
        <f t="shared" si="281"/>
        <v>390.3</v>
      </c>
      <c r="J371" s="209">
        <f t="shared" si="281"/>
        <v>390.3</v>
      </c>
      <c r="K371" s="406">
        <f t="shared" si="281"/>
        <v>390.3</v>
      </c>
    </row>
    <row r="372" spans="1:18" ht="34.5" customHeight="1" x14ac:dyDescent="0.25">
      <c r="A372" s="574" t="s">
        <v>93</v>
      </c>
      <c r="B372" s="325">
        <v>903</v>
      </c>
      <c r="C372" s="244" t="s">
        <v>148</v>
      </c>
      <c r="D372" s="244" t="s">
        <v>123</v>
      </c>
      <c r="E372" s="244" t="s">
        <v>354</v>
      </c>
      <c r="F372" s="210" t="s">
        <v>94</v>
      </c>
      <c r="G372" s="209">
        <v>418.3</v>
      </c>
      <c r="H372" s="490">
        <v>418.3</v>
      </c>
      <c r="I372" s="209">
        <v>390.3</v>
      </c>
      <c r="J372" s="209">
        <v>390.3</v>
      </c>
      <c r="K372" s="406">
        <v>390.3</v>
      </c>
      <c r="N372" s="216"/>
    </row>
    <row r="373" spans="1:18" ht="19.5" customHeight="1" x14ac:dyDescent="0.25">
      <c r="A373" s="572" t="s">
        <v>197</v>
      </c>
      <c r="B373" s="205">
        <v>903</v>
      </c>
      <c r="C373" s="208" t="s">
        <v>148</v>
      </c>
      <c r="D373" s="208" t="s">
        <v>148</v>
      </c>
      <c r="E373" s="244"/>
      <c r="F373" s="244"/>
      <c r="G373" s="206">
        <f t="shared" ref="G373:H374" si="282">G374</f>
        <v>899.3</v>
      </c>
      <c r="H373" s="492">
        <f t="shared" si="282"/>
        <v>899.2</v>
      </c>
      <c r="I373" s="206">
        <f>I374</f>
        <v>1295</v>
      </c>
      <c r="J373" s="206">
        <f t="shared" ref="J373:K374" si="283">J374</f>
        <v>1295</v>
      </c>
      <c r="K373" s="403">
        <f t="shared" si="283"/>
        <v>895</v>
      </c>
    </row>
    <row r="374" spans="1:18" ht="50.25" customHeight="1" x14ac:dyDescent="0.25">
      <c r="A374" s="572" t="s">
        <v>1104</v>
      </c>
      <c r="B374" s="205">
        <v>903</v>
      </c>
      <c r="C374" s="208" t="s">
        <v>148</v>
      </c>
      <c r="D374" s="208" t="s">
        <v>148</v>
      </c>
      <c r="E374" s="208" t="s">
        <v>172</v>
      </c>
      <c r="F374" s="208"/>
      <c r="G374" s="206">
        <f t="shared" si="282"/>
        <v>899.3</v>
      </c>
      <c r="H374" s="492">
        <f t="shared" si="282"/>
        <v>899.2</v>
      </c>
      <c r="I374" s="206">
        <f>I375</f>
        <v>1295</v>
      </c>
      <c r="J374" s="206">
        <f t="shared" si="283"/>
        <v>1295</v>
      </c>
      <c r="K374" s="403">
        <f t="shared" si="283"/>
        <v>895</v>
      </c>
    </row>
    <row r="375" spans="1:18" ht="32.25" customHeight="1" x14ac:dyDescent="0.25">
      <c r="A375" s="572" t="s">
        <v>173</v>
      </c>
      <c r="B375" s="205">
        <v>903</v>
      </c>
      <c r="C375" s="208" t="s">
        <v>148</v>
      </c>
      <c r="D375" s="208" t="s">
        <v>148</v>
      </c>
      <c r="E375" s="208" t="s">
        <v>174</v>
      </c>
      <c r="F375" s="208"/>
      <c r="G375" s="206">
        <f t="shared" ref="G375:H375" si="284">G376+G386+G392</f>
        <v>899.3</v>
      </c>
      <c r="H375" s="492">
        <f t="shared" si="284"/>
        <v>899.2</v>
      </c>
      <c r="I375" s="206">
        <f>I376+I386+I392</f>
        <v>1295</v>
      </c>
      <c r="J375" s="206">
        <f>J376+J386+J392</f>
        <v>1295</v>
      </c>
      <c r="K375" s="403">
        <f>K376+K386+K392</f>
        <v>895</v>
      </c>
    </row>
    <row r="376" spans="1:18" s="113" customFormat="1" ht="48.75" customHeight="1" x14ac:dyDescent="0.25">
      <c r="A376" s="525" t="s">
        <v>469</v>
      </c>
      <c r="B376" s="205">
        <v>903</v>
      </c>
      <c r="C376" s="208" t="s">
        <v>148</v>
      </c>
      <c r="D376" s="208" t="s">
        <v>148</v>
      </c>
      <c r="E376" s="208" t="s">
        <v>357</v>
      </c>
      <c r="F376" s="208"/>
      <c r="G376" s="206">
        <f t="shared" ref="G376:H376" si="285">G377+G380+G383</f>
        <v>459.2</v>
      </c>
      <c r="H376" s="492">
        <f t="shared" si="285"/>
        <v>459.1</v>
      </c>
      <c r="I376" s="206">
        <f>I377+I380+I383</f>
        <v>870</v>
      </c>
      <c r="J376" s="206">
        <f t="shared" ref="J376:K376" si="286">J377+J380+J383</f>
        <v>870</v>
      </c>
      <c r="K376" s="403">
        <f t="shared" si="286"/>
        <v>870</v>
      </c>
      <c r="L376" s="279"/>
      <c r="M376" s="216"/>
      <c r="N376" s="211"/>
      <c r="O376" s="211"/>
      <c r="P376" s="211"/>
      <c r="Q376" s="211"/>
      <c r="R376" s="211"/>
    </row>
    <row r="377" spans="1:18" s="113" customFormat="1" ht="23.25" customHeight="1" x14ac:dyDescent="0.25">
      <c r="A377" s="28" t="s">
        <v>475</v>
      </c>
      <c r="B377" s="325">
        <v>903</v>
      </c>
      <c r="C377" s="244" t="s">
        <v>148</v>
      </c>
      <c r="D377" s="244" t="s">
        <v>148</v>
      </c>
      <c r="E377" s="244" t="s">
        <v>358</v>
      </c>
      <c r="F377" s="244"/>
      <c r="G377" s="209">
        <f t="shared" ref="G377:H378" si="287">G378</f>
        <v>0</v>
      </c>
      <c r="H377" s="490">
        <f t="shared" si="287"/>
        <v>0</v>
      </c>
      <c r="I377" s="209">
        <f>I378</f>
        <v>0</v>
      </c>
      <c r="J377" s="209">
        <f t="shared" ref="J377:K378" si="288">J378</f>
        <v>0</v>
      </c>
      <c r="K377" s="406">
        <f t="shared" si="288"/>
        <v>0</v>
      </c>
      <c r="L377" s="279"/>
      <c r="M377" s="216"/>
      <c r="N377" s="211"/>
      <c r="O377" s="211"/>
      <c r="P377" s="211"/>
      <c r="Q377" s="211"/>
      <c r="R377" s="211"/>
    </row>
    <row r="378" spans="1:18" s="113" customFormat="1" ht="66.599999999999994" customHeight="1" x14ac:dyDescent="0.25">
      <c r="A378" s="574" t="s">
        <v>87</v>
      </c>
      <c r="B378" s="325">
        <v>903</v>
      </c>
      <c r="C378" s="244" t="s">
        <v>148</v>
      </c>
      <c r="D378" s="244" t="s">
        <v>148</v>
      </c>
      <c r="E378" s="244" t="s">
        <v>358</v>
      </c>
      <c r="F378" s="244" t="s">
        <v>88</v>
      </c>
      <c r="G378" s="209">
        <f t="shared" si="287"/>
        <v>0</v>
      </c>
      <c r="H378" s="490">
        <f t="shared" si="287"/>
        <v>0</v>
      </c>
      <c r="I378" s="209">
        <f>I379</f>
        <v>0</v>
      </c>
      <c r="J378" s="209">
        <f t="shared" si="288"/>
        <v>0</v>
      </c>
      <c r="K378" s="406">
        <f t="shared" si="288"/>
        <v>0</v>
      </c>
      <c r="L378" s="279"/>
      <c r="M378" s="216"/>
      <c r="N378" s="211"/>
      <c r="O378" s="211"/>
      <c r="P378" s="211"/>
      <c r="Q378" s="211"/>
      <c r="R378" s="211"/>
    </row>
    <row r="379" spans="1:18" s="113" customFormat="1" ht="18" customHeight="1" x14ac:dyDescent="0.25">
      <c r="A379" s="574" t="s">
        <v>171</v>
      </c>
      <c r="B379" s="325">
        <v>903</v>
      </c>
      <c r="C379" s="244" t="s">
        <v>148</v>
      </c>
      <c r="D379" s="244" t="s">
        <v>148</v>
      </c>
      <c r="E379" s="244" t="s">
        <v>358</v>
      </c>
      <c r="F379" s="244" t="s">
        <v>120</v>
      </c>
      <c r="G379" s="209">
        <f t="shared" ref="G379:H379" si="289">280+624.239-904.239</f>
        <v>0</v>
      </c>
      <c r="H379" s="490">
        <f t="shared" si="289"/>
        <v>0</v>
      </c>
      <c r="I379" s="209">
        <f>280+624.239-904.239</f>
        <v>0</v>
      </c>
      <c r="J379" s="209">
        <f t="shared" ref="J379:K379" si="290">280+624.239-904.239</f>
        <v>0</v>
      </c>
      <c r="K379" s="406">
        <f t="shared" si="290"/>
        <v>0</v>
      </c>
      <c r="L379" s="279"/>
      <c r="M379" s="216"/>
      <c r="N379" s="211"/>
      <c r="O379" s="211"/>
      <c r="P379" s="211"/>
      <c r="Q379" s="211"/>
      <c r="R379" s="211"/>
    </row>
    <row r="380" spans="1:18" s="113" customFormat="1" ht="19.5" customHeight="1" x14ac:dyDescent="0.25">
      <c r="A380" s="574" t="s">
        <v>470</v>
      </c>
      <c r="B380" s="325">
        <v>903</v>
      </c>
      <c r="C380" s="244" t="s">
        <v>148</v>
      </c>
      <c r="D380" s="244" t="s">
        <v>148</v>
      </c>
      <c r="E380" s="244" t="s">
        <v>484</v>
      </c>
      <c r="F380" s="244"/>
      <c r="G380" s="209">
        <f t="shared" ref="G380:H381" si="291">G381</f>
        <v>0</v>
      </c>
      <c r="H380" s="490">
        <f t="shared" si="291"/>
        <v>0</v>
      </c>
      <c r="I380" s="209">
        <f>I381</f>
        <v>0</v>
      </c>
      <c r="J380" s="209">
        <f t="shared" ref="J380:K381" si="292">J381</f>
        <v>0</v>
      </c>
      <c r="K380" s="406">
        <f t="shared" si="292"/>
        <v>0</v>
      </c>
      <c r="L380" s="279"/>
      <c r="M380" s="216"/>
      <c r="N380" s="211"/>
      <c r="O380" s="211"/>
      <c r="P380" s="211"/>
      <c r="Q380" s="211"/>
      <c r="R380" s="211"/>
    </row>
    <row r="381" spans="1:18" s="113" customFormat="1" ht="32.25" customHeight="1" x14ac:dyDescent="0.25">
      <c r="A381" s="574" t="s">
        <v>91</v>
      </c>
      <c r="B381" s="325">
        <v>903</v>
      </c>
      <c r="C381" s="244" t="s">
        <v>148</v>
      </c>
      <c r="D381" s="244" t="s">
        <v>148</v>
      </c>
      <c r="E381" s="244" t="s">
        <v>484</v>
      </c>
      <c r="F381" s="244" t="s">
        <v>92</v>
      </c>
      <c r="G381" s="209">
        <f t="shared" si="291"/>
        <v>0</v>
      </c>
      <c r="H381" s="490">
        <f t="shared" si="291"/>
        <v>0</v>
      </c>
      <c r="I381" s="209">
        <f>I382</f>
        <v>0</v>
      </c>
      <c r="J381" s="209">
        <f t="shared" si="292"/>
        <v>0</v>
      </c>
      <c r="K381" s="406">
        <f t="shared" si="292"/>
        <v>0</v>
      </c>
      <c r="L381" s="279"/>
      <c r="M381" s="216"/>
      <c r="N381" s="211"/>
      <c r="O381" s="211"/>
      <c r="P381" s="211"/>
      <c r="Q381" s="211"/>
      <c r="R381" s="211"/>
    </row>
    <row r="382" spans="1:18" s="113" customFormat="1" ht="37.5" customHeight="1" x14ac:dyDescent="0.25">
      <c r="A382" s="574" t="s">
        <v>93</v>
      </c>
      <c r="B382" s="325">
        <v>903</v>
      </c>
      <c r="C382" s="244" t="s">
        <v>148</v>
      </c>
      <c r="D382" s="244" t="s">
        <v>148</v>
      </c>
      <c r="E382" s="244" t="s">
        <v>484</v>
      </c>
      <c r="F382" s="244" t="s">
        <v>94</v>
      </c>
      <c r="G382" s="209">
        <v>0</v>
      </c>
      <c r="H382" s="490">
        <v>0</v>
      </c>
      <c r="I382" s="209">
        <v>0</v>
      </c>
      <c r="J382" s="209">
        <v>0</v>
      </c>
      <c r="K382" s="406">
        <v>0</v>
      </c>
      <c r="L382" s="279"/>
      <c r="M382" s="216"/>
      <c r="N382" s="211"/>
      <c r="O382" s="211"/>
      <c r="P382" s="211"/>
      <c r="Q382" s="211"/>
      <c r="R382" s="211"/>
    </row>
    <row r="383" spans="1:18" s="242" customFormat="1" ht="31.5" x14ac:dyDescent="0.25">
      <c r="A383" s="574" t="s">
        <v>873</v>
      </c>
      <c r="B383" s="325">
        <v>903</v>
      </c>
      <c r="C383" s="244" t="s">
        <v>148</v>
      </c>
      <c r="D383" s="244" t="s">
        <v>148</v>
      </c>
      <c r="E383" s="244" t="s">
        <v>874</v>
      </c>
      <c r="F383" s="244"/>
      <c r="G383" s="209">
        <f t="shared" ref="G383:H384" si="293">G384</f>
        <v>459.2</v>
      </c>
      <c r="H383" s="490">
        <f t="shared" si="293"/>
        <v>459.1</v>
      </c>
      <c r="I383" s="209">
        <f>I384</f>
        <v>870</v>
      </c>
      <c r="J383" s="209">
        <f t="shared" ref="J383:K384" si="294">J384</f>
        <v>870</v>
      </c>
      <c r="K383" s="406">
        <f t="shared" si="294"/>
        <v>870</v>
      </c>
      <c r="L383" s="279"/>
      <c r="M383" s="216"/>
      <c r="N383" s="211"/>
      <c r="O383" s="211"/>
      <c r="P383" s="211"/>
      <c r="Q383" s="211"/>
      <c r="R383" s="211"/>
    </row>
    <row r="384" spans="1:18" s="242" customFormat="1" ht="31.5" x14ac:dyDescent="0.25">
      <c r="A384" s="574" t="s">
        <v>152</v>
      </c>
      <c r="B384" s="325">
        <v>903</v>
      </c>
      <c r="C384" s="244" t="s">
        <v>148</v>
      </c>
      <c r="D384" s="244" t="s">
        <v>148</v>
      </c>
      <c r="E384" s="244" t="s">
        <v>874</v>
      </c>
      <c r="F384" s="244" t="s">
        <v>153</v>
      </c>
      <c r="G384" s="209">
        <f t="shared" si="293"/>
        <v>459.2</v>
      </c>
      <c r="H384" s="490">
        <f t="shared" si="293"/>
        <v>459.1</v>
      </c>
      <c r="I384" s="209">
        <f>I385</f>
        <v>870</v>
      </c>
      <c r="J384" s="209">
        <f t="shared" si="294"/>
        <v>870</v>
      </c>
      <c r="K384" s="406">
        <f t="shared" si="294"/>
        <v>870</v>
      </c>
      <c r="L384" s="279"/>
      <c r="M384" s="216"/>
      <c r="N384" s="211"/>
      <c r="O384" s="211"/>
      <c r="P384" s="211"/>
      <c r="Q384" s="211"/>
      <c r="R384" s="211"/>
    </row>
    <row r="385" spans="1:18" s="242" customFormat="1" ht="15.75" x14ac:dyDescent="0.25">
      <c r="A385" s="574" t="s">
        <v>154</v>
      </c>
      <c r="B385" s="325">
        <v>903</v>
      </c>
      <c r="C385" s="244" t="s">
        <v>148</v>
      </c>
      <c r="D385" s="244" t="s">
        <v>148</v>
      </c>
      <c r="E385" s="244" t="s">
        <v>874</v>
      </c>
      <c r="F385" s="244" t="s">
        <v>155</v>
      </c>
      <c r="G385" s="209">
        <v>459.2</v>
      </c>
      <c r="H385" s="490">
        <v>459.1</v>
      </c>
      <c r="I385" s="209">
        <v>870</v>
      </c>
      <c r="J385" s="209">
        <v>870</v>
      </c>
      <c r="K385" s="406">
        <v>870</v>
      </c>
      <c r="L385" s="279"/>
      <c r="M385" s="216"/>
      <c r="N385" s="211"/>
      <c r="O385" s="211"/>
      <c r="P385" s="211"/>
      <c r="Q385" s="211"/>
      <c r="R385" s="211"/>
    </row>
    <row r="386" spans="1:18" s="113" customFormat="1" ht="64.5" customHeight="1" x14ac:dyDescent="0.25">
      <c r="A386" s="572" t="s">
        <v>471</v>
      </c>
      <c r="B386" s="205">
        <v>903</v>
      </c>
      <c r="C386" s="208" t="s">
        <v>148</v>
      </c>
      <c r="D386" s="208" t="s">
        <v>148</v>
      </c>
      <c r="E386" s="208" t="s">
        <v>359</v>
      </c>
      <c r="F386" s="208"/>
      <c r="G386" s="206">
        <f t="shared" ref="G386:H386" si="295">G387</f>
        <v>390.1</v>
      </c>
      <c r="H386" s="492">
        <f t="shared" si="295"/>
        <v>390.1</v>
      </c>
      <c r="I386" s="206">
        <f>I387</f>
        <v>400</v>
      </c>
      <c r="J386" s="206">
        <f t="shared" ref="J386:K386" si="296">J387</f>
        <v>400</v>
      </c>
      <c r="K386" s="403">
        <f t="shared" si="296"/>
        <v>0</v>
      </c>
      <c r="L386" s="279"/>
      <c r="M386" s="216"/>
      <c r="N386" s="211"/>
      <c r="O386" s="211"/>
      <c r="P386" s="211"/>
      <c r="Q386" s="211"/>
      <c r="R386" s="211"/>
    </row>
    <row r="387" spans="1:18" ht="15.75" customHeight="1" x14ac:dyDescent="0.25">
      <c r="A387" s="574" t="s">
        <v>472</v>
      </c>
      <c r="B387" s="325">
        <v>903</v>
      </c>
      <c r="C387" s="244" t="s">
        <v>148</v>
      </c>
      <c r="D387" s="244" t="s">
        <v>148</v>
      </c>
      <c r="E387" s="244" t="s">
        <v>364</v>
      </c>
      <c r="F387" s="244"/>
      <c r="G387" s="209">
        <f t="shared" ref="G387:H387" si="297">G390+G389</f>
        <v>390.1</v>
      </c>
      <c r="H387" s="490">
        <f t="shared" si="297"/>
        <v>390.1</v>
      </c>
      <c r="I387" s="209">
        <f>I390+I389</f>
        <v>400</v>
      </c>
      <c r="J387" s="209">
        <f t="shared" ref="J387:K387" si="298">J390+J389</f>
        <v>400</v>
      </c>
      <c r="K387" s="406">
        <f t="shared" si="298"/>
        <v>0</v>
      </c>
    </row>
    <row r="388" spans="1:18" ht="63" customHeight="1" x14ac:dyDescent="0.25">
      <c r="A388" s="574" t="s">
        <v>87</v>
      </c>
      <c r="B388" s="325">
        <v>903</v>
      </c>
      <c r="C388" s="244" t="s">
        <v>148</v>
      </c>
      <c r="D388" s="244" t="s">
        <v>148</v>
      </c>
      <c r="E388" s="244" t="s">
        <v>364</v>
      </c>
      <c r="F388" s="244" t="s">
        <v>88</v>
      </c>
      <c r="G388" s="209">
        <f t="shared" ref="G388:H388" si="299">G389</f>
        <v>40.1</v>
      </c>
      <c r="H388" s="490">
        <f t="shared" si="299"/>
        <v>40.1</v>
      </c>
      <c r="I388" s="209">
        <f>I389</f>
        <v>0</v>
      </c>
      <c r="J388" s="209">
        <f t="shared" ref="J388:K388" si="300">J389</f>
        <v>0</v>
      </c>
      <c r="K388" s="406">
        <f t="shared" si="300"/>
        <v>0</v>
      </c>
    </row>
    <row r="389" spans="1:18" ht="20.25" customHeight="1" x14ac:dyDescent="0.25">
      <c r="A389" s="574" t="s">
        <v>171</v>
      </c>
      <c r="B389" s="325">
        <v>903</v>
      </c>
      <c r="C389" s="244" t="s">
        <v>148</v>
      </c>
      <c r="D389" s="244" t="s">
        <v>148</v>
      </c>
      <c r="E389" s="244" t="s">
        <v>364</v>
      </c>
      <c r="F389" s="244" t="s">
        <v>120</v>
      </c>
      <c r="G389" s="209">
        <v>40.1</v>
      </c>
      <c r="H389" s="490">
        <v>40.1</v>
      </c>
      <c r="I389" s="209">
        <v>0</v>
      </c>
      <c r="J389" s="209">
        <v>0</v>
      </c>
      <c r="K389" s="406">
        <v>0</v>
      </c>
    </row>
    <row r="390" spans="1:18" ht="36.75" customHeight="1" x14ac:dyDescent="0.25">
      <c r="A390" s="574" t="s">
        <v>91</v>
      </c>
      <c r="B390" s="325">
        <v>903</v>
      </c>
      <c r="C390" s="244" t="s">
        <v>148</v>
      </c>
      <c r="D390" s="244" t="s">
        <v>148</v>
      </c>
      <c r="E390" s="244" t="s">
        <v>364</v>
      </c>
      <c r="F390" s="244" t="s">
        <v>92</v>
      </c>
      <c r="G390" s="209">
        <f t="shared" ref="G390:H390" si="301">G391</f>
        <v>350</v>
      </c>
      <c r="H390" s="490">
        <f t="shared" si="301"/>
        <v>350</v>
      </c>
      <c r="I390" s="209">
        <f>I391</f>
        <v>400</v>
      </c>
      <c r="J390" s="209">
        <f t="shared" ref="J390:K390" si="302">J391</f>
        <v>400</v>
      </c>
      <c r="K390" s="406">
        <f t="shared" si="302"/>
        <v>0</v>
      </c>
    </row>
    <row r="391" spans="1:18" ht="39.200000000000003" customHeight="1" x14ac:dyDescent="0.25">
      <c r="A391" s="574" t="s">
        <v>93</v>
      </c>
      <c r="B391" s="325">
        <v>903</v>
      </c>
      <c r="C391" s="244" t="s">
        <v>148</v>
      </c>
      <c r="D391" s="244" t="s">
        <v>148</v>
      </c>
      <c r="E391" s="244" t="s">
        <v>364</v>
      </c>
      <c r="F391" s="244" t="s">
        <v>94</v>
      </c>
      <c r="G391" s="209">
        <v>350</v>
      </c>
      <c r="H391" s="490">
        <v>350</v>
      </c>
      <c r="I391" s="209">
        <v>400</v>
      </c>
      <c r="J391" s="209">
        <v>400</v>
      </c>
      <c r="K391" s="406">
        <v>0</v>
      </c>
    </row>
    <row r="392" spans="1:18" s="113" customFormat="1" ht="35.450000000000003" customHeight="1" x14ac:dyDescent="0.25">
      <c r="A392" s="572" t="s">
        <v>477</v>
      </c>
      <c r="B392" s="205">
        <v>903</v>
      </c>
      <c r="C392" s="208" t="s">
        <v>148</v>
      </c>
      <c r="D392" s="208" t="s">
        <v>148</v>
      </c>
      <c r="E392" s="208" t="s">
        <v>473</v>
      </c>
      <c r="F392" s="208"/>
      <c r="G392" s="206">
        <f t="shared" ref="G392:K394" si="303">G393</f>
        <v>50</v>
      </c>
      <c r="H392" s="492">
        <f t="shared" si="303"/>
        <v>50</v>
      </c>
      <c r="I392" s="206">
        <f t="shared" si="303"/>
        <v>25</v>
      </c>
      <c r="J392" s="206">
        <f t="shared" si="303"/>
        <v>25</v>
      </c>
      <c r="K392" s="403">
        <f t="shared" si="303"/>
        <v>25</v>
      </c>
      <c r="L392" s="279"/>
      <c r="M392" s="216"/>
      <c r="N392" s="400"/>
      <c r="O392" s="211"/>
      <c r="P392" s="211"/>
      <c r="Q392" s="211"/>
      <c r="R392" s="211"/>
    </row>
    <row r="393" spans="1:18" s="113" customFormat="1" ht="39.75" customHeight="1" x14ac:dyDescent="0.25">
      <c r="A393" s="429" t="s">
        <v>474</v>
      </c>
      <c r="B393" s="325">
        <v>903</v>
      </c>
      <c r="C393" s="244" t="s">
        <v>148</v>
      </c>
      <c r="D393" s="244" t="s">
        <v>148</v>
      </c>
      <c r="E393" s="244" t="s">
        <v>485</v>
      </c>
      <c r="F393" s="244"/>
      <c r="G393" s="209">
        <f t="shared" si="303"/>
        <v>50</v>
      </c>
      <c r="H393" s="490">
        <f t="shared" si="303"/>
        <v>50</v>
      </c>
      <c r="I393" s="209">
        <f t="shared" si="303"/>
        <v>25</v>
      </c>
      <c r="J393" s="209">
        <f t="shared" si="303"/>
        <v>25</v>
      </c>
      <c r="K393" s="406">
        <f t="shared" si="303"/>
        <v>25</v>
      </c>
      <c r="L393" s="279"/>
      <c r="M393" s="401"/>
      <c r="N393" s="211"/>
      <c r="O393" s="211"/>
      <c r="P393" s="211"/>
      <c r="Q393" s="211"/>
      <c r="R393" s="211"/>
    </row>
    <row r="394" spans="1:18" s="113" customFormat="1" ht="17.45" customHeight="1" x14ac:dyDescent="0.25">
      <c r="A394" s="574" t="s">
        <v>140</v>
      </c>
      <c r="B394" s="325">
        <v>903</v>
      </c>
      <c r="C394" s="244" t="s">
        <v>148</v>
      </c>
      <c r="D394" s="244" t="s">
        <v>148</v>
      </c>
      <c r="E394" s="244" t="s">
        <v>485</v>
      </c>
      <c r="F394" s="244" t="s">
        <v>141</v>
      </c>
      <c r="G394" s="209">
        <f t="shared" si="303"/>
        <v>50</v>
      </c>
      <c r="H394" s="490">
        <f t="shared" si="303"/>
        <v>50</v>
      </c>
      <c r="I394" s="209">
        <f>I395</f>
        <v>25</v>
      </c>
      <c r="J394" s="209">
        <f t="shared" si="303"/>
        <v>25</v>
      </c>
      <c r="K394" s="406">
        <f t="shared" si="303"/>
        <v>25</v>
      </c>
      <c r="L394" s="279"/>
      <c r="M394" s="352"/>
      <c r="N394" s="211"/>
      <c r="O394" s="211"/>
      <c r="P394" s="211"/>
      <c r="Q394" s="211"/>
      <c r="R394" s="211"/>
    </row>
    <row r="395" spans="1:18" s="242" customFormat="1" ht="28.5" customHeight="1" x14ac:dyDescent="0.25">
      <c r="A395" s="574" t="s">
        <v>142</v>
      </c>
      <c r="B395" s="325">
        <v>903</v>
      </c>
      <c r="C395" s="244" t="s">
        <v>148</v>
      </c>
      <c r="D395" s="244" t="s">
        <v>148</v>
      </c>
      <c r="E395" s="244" t="s">
        <v>485</v>
      </c>
      <c r="F395" s="244" t="s">
        <v>143</v>
      </c>
      <c r="G395" s="209">
        <v>50</v>
      </c>
      <c r="H395" s="490">
        <v>50</v>
      </c>
      <c r="I395" s="209">
        <v>25</v>
      </c>
      <c r="J395" s="209">
        <v>25</v>
      </c>
      <c r="K395" s="406">
        <v>25</v>
      </c>
      <c r="L395" s="279"/>
      <c r="M395" s="352"/>
      <c r="N395" s="211"/>
      <c r="O395" s="211"/>
      <c r="P395" s="211"/>
      <c r="Q395" s="211"/>
      <c r="R395" s="211"/>
    </row>
    <row r="396" spans="1:18" ht="15.75" x14ac:dyDescent="0.25">
      <c r="A396" s="572" t="s">
        <v>161</v>
      </c>
      <c r="B396" s="205">
        <v>903</v>
      </c>
      <c r="C396" s="208" t="s">
        <v>162</v>
      </c>
      <c r="D396" s="208"/>
      <c r="E396" s="208"/>
      <c r="F396" s="208"/>
      <c r="G396" s="206">
        <f t="shared" ref="G396:H396" si="304">G397+G492</f>
        <v>97272.805869999982</v>
      </c>
      <c r="H396" s="492">
        <f t="shared" si="304"/>
        <v>95065.4</v>
      </c>
      <c r="I396" s="206">
        <f>I397+I492</f>
        <v>91548.660219999991</v>
      </c>
      <c r="J396" s="206">
        <f>J397+J492</f>
        <v>89525.14</v>
      </c>
      <c r="K396" s="206">
        <f>K397+K492</f>
        <v>93041.94</v>
      </c>
      <c r="O396" s="113"/>
      <c r="P396" s="1"/>
      <c r="Q396" s="1"/>
      <c r="R396" s="1"/>
    </row>
    <row r="397" spans="1:18" ht="15.75" x14ac:dyDescent="0.25">
      <c r="A397" s="572" t="s">
        <v>163</v>
      </c>
      <c r="B397" s="205">
        <v>903</v>
      </c>
      <c r="C397" s="208" t="s">
        <v>162</v>
      </c>
      <c r="D397" s="208" t="s">
        <v>84</v>
      </c>
      <c r="E397" s="208"/>
      <c r="F397" s="208"/>
      <c r="G397" s="206">
        <f t="shared" ref="G397:H397" si="305">G398+G484+G476</f>
        <v>71884.099999999991</v>
      </c>
      <c r="H397" s="492">
        <f t="shared" si="305"/>
        <v>69676.7</v>
      </c>
      <c r="I397" s="206">
        <f>I398+I484+I476</f>
        <v>65403.640220000001</v>
      </c>
      <c r="J397" s="206">
        <f>J398+J484+J476</f>
        <v>62538.79</v>
      </c>
      <c r="K397" s="206">
        <f>K398+K484+K476</f>
        <v>65100.039999999994</v>
      </c>
      <c r="L397" s="283"/>
      <c r="O397" s="113"/>
      <c r="P397" s="1"/>
      <c r="Q397" s="1"/>
      <c r="R397" s="1"/>
    </row>
    <row r="398" spans="1:18" ht="35.450000000000003" customHeight="1" x14ac:dyDescent="0.25">
      <c r="A398" s="572" t="s">
        <v>659</v>
      </c>
      <c r="B398" s="205">
        <v>903</v>
      </c>
      <c r="C398" s="208" t="s">
        <v>162</v>
      </c>
      <c r="D398" s="208" t="s">
        <v>84</v>
      </c>
      <c r="E398" s="208" t="s">
        <v>150</v>
      </c>
      <c r="F398" s="208"/>
      <c r="G398" s="206">
        <f t="shared" ref="G398:H398" si="306">G399+G410+G425+G435+G444+G448+G463+G470+G459</f>
        <v>70570.7</v>
      </c>
      <c r="H398" s="492">
        <f t="shared" si="306"/>
        <v>68363.3</v>
      </c>
      <c r="I398" s="206">
        <f>I399+I410+I425+I435+I444+I448+I463+I470+I459</f>
        <v>64524.940220000004</v>
      </c>
      <c r="J398" s="206">
        <f>J399+J410+J425+J435+J444+J448+J463+J470+J459</f>
        <v>61660.090000000004</v>
      </c>
      <c r="K398" s="206">
        <f>K399+K410+K425+K435+K444+K448+K463+K470+K459</f>
        <v>64221.34</v>
      </c>
      <c r="O398" s="113"/>
      <c r="P398" s="1"/>
      <c r="Q398" s="1"/>
      <c r="R398" s="1"/>
    </row>
    <row r="399" spans="1:18" s="113" customFormat="1" ht="30.2" customHeight="1" x14ac:dyDescent="0.25">
      <c r="A399" s="572" t="s">
        <v>639</v>
      </c>
      <c r="B399" s="205">
        <v>903</v>
      </c>
      <c r="C399" s="208" t="s">
        <v>162</v>
      </c>
      <c r="D399" s="208" t="s">
        <v>84</v>
      </c>
      <c r="E399" s="208" t="s">
        <v>576</v>
      </c>
      <c r="F399" s="208"/>
      <c r="G399" s="206">
        <f t="shared" ref="G399:H399" si="307">G400+G403</f>
        <v>53106.1</v>
      </c>
      <c r="H399" s="492">
        <f t="shared" si="307"/>
        <v>51106.1</v>
      </c>
      <c r="I399" s="206">
        <f>I400+I403</f>
        <v>54590.18</v>
      </c>
      <c r="J399" s="206">
        <f t="shared" ref="J399:K399" si="308">J400+J403</f>
        <v>57446.19</v>
      </c>
      <c r="K399" s="206">
        <f t="shared" si="308"/>
        <v>60507.439999999995</v>
      </c>
      <c r="L399" s="279"/>
      <c r="M399" s="216"/>
      <c r="N399" s="211"/>
    </row>
    <row r="400" spans="1:18" s="242" customFormat="1" ht="30.2" customHeight="1" x14ac:dyDescent="0.25">
      <c r="A400" s="574" t="s">
        <v>164</v>
      </c>
      <c r="B400" s="325">
        <v>903</v>
      </c>
      <c r="C400" s="244" t="s">
        <v>162</v>
      </c>
      <c r="D400" s="244" t="s">
        <v>84</v>
      </c>
      <c r="E400" s="244" t="s">
        <v>825</v>
      </c>
      <c r="F400" s="244"/>
      <c r="G400" s="209">
        <f t="shared" ref="G400:H401" si="309">G401</f>
        <v>28992.3</v>
      </c>
      <c r="H400" s="490">
        <f t="shared" si="309"/>
        <v>27992.3</v>
      </c>
      <c r="I400" s="209">
        <f>I401</f>
        <v>29991.17</v>
      </c>
      <c r="J400" s="209">
        <f t="shared" ref="J400:K401" si="310">J401</f>
        <v>31443.14</v>
      </c>
      <c r="K400" s="209">
        <f t="shared" si="310"/>
        <v>33009.35</v>
      </c>
      <c r="L400" s="279"/>
      <c r="M400" s="216"/>
      <c r="N400" s="211"/>
    </row>
    <row r="401" spans="1:18" s="242" customFormat="1" ht="30.2" customHeight="1" x14ac:dyDescent="0.25">
      <c r="A401" s="574" t="s">
        <v>152</v>
      </c>
      <c r="B401" s="325">
        <v>903</v>
      </c>
      <c r="C401" s="244" t="s">
        <v>162</v>
      </c>
      <c r="D401" s="244" t="s">
        <v>84</v>
      </c>
      <c r="E401" s="244" t="s">
        <v>825</v>
      </c>
      <c r="F401" s="244" t="s">
        <v>153</v>
      </c>
      <c r="G401" s="209">
        <f t="shared" si="309"/>
        <v>28992.3</v>
      </c>
      <c r="H401" s="490">
        <f t="shared" si="309"/>
        <v>27992.3</v>
      </c>
      <c r="I401" s="209">
        <f>I402</f>
        <v>29991.17</v>
      </c>
      <c r="J401" s="209">
        <f t="shared" si="310"/>
        <v>31443.14</v>
      </c>
      <c r="K401" s="209">
        <f t="shared" si="310"/>
        <v>33009.35</v>
      </c>
      <c r="L401" s="279"/>
      <c r="M401" s="216"/>
      <c r="N401" s="211"/>
    </row>
    <row r="402" spans="1:18" s="242" customFormat="1" ht="15.75" x14ac:dyDescent="0.25">
      <c r="A402" s="574" t="s">
        <v>154</v>
      </c>
      <c r="B402" s="325">
        <v>903</v>
      </c>
      <c r="C402" s="244" t="s">
        <v>162</v>
      </c>
      <c r="D402" s="244" t="s">
        <v>84</v>
      </c>
      <c r="E402" s="244" t="s">
        <v>825</v>
      </c>
      <c r="F402" s="244" t="s">
        <v>155</v>
      </c>
      <c r="G402" s="209">
        <v>28992.3</v>
      </c>
      <c r="H402" s="490">
        <v>27992.3</v>
      </c>
      <c r="I402" s="209">
        <v>29991.17</v>
      </c>
      <c r="J402" s="209">
        <v>31443.14</v>
      </c>
      <c r="K402" s="209">
        <v>33009.35</v>
      </c>
      <c r="L402" s="279"/>
      <c r="M402" s="216"/>
      <c r="N402" s="211"/>
    </row>
    <row r="403" spans="1:18" s="113" customFormat="1" ht="17.45" customHeight="1" x14ac:dyDescent="0.25">
      <c r="A403" s="574" t="s">
        <v>295</v>
      </c>
      <c r="B403" s="325">
        <v>903</v>
      </c>
      <c r="C403" s="244" t="s">
        <v>162</v>
      </c>
      <c r="D403" s="244" t="s">
        <v>84</v>
      </c>
      <c r="E403" s="244" t="s">
        <v>577</v>
      </c>
      <c r="F403" s="244"/>
      <c r="G403" s="209">
        <f t="shared" ref="G403:H403" si="311">G404+G406+G408</f>
        <v>24113.8</v>
      </c>
      <c r="H403" s="490">
        <f t="shared" si="311"/>
        <v>23113.8</v>
      </c>
      <c r="I403" s="209">
        <f>I404+I406+I408</f>
        <v>24599.010000000002</v>
      </c>
      <c r="J403" s="209">
        <f t="shared" ref="J403:K403" si="312">J404+J406+J408</f>
        <v>26003.05</v>
      </c>
      <c r="K403" s="209">
        <f t="shared" si="312"/>
        <v>27498.089999999997</v>
      </c>
      <c r="L403" s="279"/>
      <c r="M403" s="216"/>
      <c r="N403" s="211"/>
    </row>
    <row r="404" spans="1:18" s="113" customFormat="1" ht="46.5" customHeight="1" x14ac:dyDescent="0.25">
      <c r="A404" s="574" t="s">
        <v>87</v>
      </c>
      <c r="B404" s="325">
        <v>903</v>
      </c>
      <c r="C404" s="244" t="s">
        <v>162</v>
      </c>
      <c r="D404" s="244" t="s">
        <v>84</v>
      </c>
      <c r="E404" s="244" t="s">
        <v>577</v>
      </c>
      <c r="F404" s="244" t="s">
        <v>88</v>
      </c>
      <c r="G404" s="209">
        <f t="shared" ref="G404:H404" si="313">G405</f>
        <v>19872.3</v>
      </c>
      <c r="H404" s="490">
        <f t="shared" si="313"/>
        <v>18872.3</v>
      </c>
      <c r="I404" s="209">
        <f>I405</f>
        <v>20693.830000000002</v>
      </c>
      <c r="J404" s="209">
        <f t="shared" ref="J404:K404" si="314">J405</f>
        <v>22096.11</v>
      </c>
      <c r="K404" s="209">
        <f t="shared" si="314"/>
        <v>23589.1</v>
      </c>
      <c r="L404" s="279"/>
      <c r="M404" s="216"/>
      <c r="N404" s="211"/>
    </row>
    <row r="405" spans="1:18" s="113" customFormat="1" ht="21.75" customHeight="1" x14ac:dyDescent="0.25">
      <c r="A405" s="574" t="s">
        <v>119</v>
      </c>
      <c r="B405" s="325">
        <v>903</v>
      </c>
      <c r="C405" s="244" t="s">
        <v>162</v>
      </c>
      <c r="D405" s="244" t="s">
        <v>84</v>
      </c>
      <c r="E405" s="244" t="s">
        <v>577</v>
      </c>
      <c r="F405" s="244" t="s">
        <v>120</v>
      </c>
      <c r="G405" s="18">
        <v>19872.3</v>
      </c>
      <c r="H405" s="491">
        <v>18872.3</v>
      </c>
      <c r="I405" s="18">
        <v>20693.830000000002</v>
      </c>
      <c r="J405" s="18">
        <v>22096.11</v>
      </c>
      <c r="K405" s="18">
        <v>23589.1</v>
      </c>
      <c r="L405" s="279"/>
      <c r="M405" s="216"/>
      <c r="N405" s="216"/>
    </row>
    <row r="406" spans="1:18" s="113" customFormat="1" ht="36.75" customHeight="1" x14ac:dyDescent="0.25">
      <c r="A406" s="574" t="s">
        <v>91</v>
      </c>
      <c r="B406" s="325">
        <v>903</v>
      </c>
      <c r="C406" s="244" t="s">
        <v>162</v>
      </c>
      <c r="D406" s="244" t="s">
        <v>84</v>
      </c>
      <c r="E406" s="244" t="s">
        <v>577</v>
      </c>
      <c r="F406" s="244" t="s">
        <v>92</v>
      </c>
      <c r="G406" s="209">
        <f t="shared" ref="G406:H406" si="315">G407</f>
        <v>4172.3</v>
      </c>
      <c r="H406" s="490">
        <f t="shared" si="315"/>
        <v>4172.3</v>
      </c>
      <c r="I406" s="209">
        <f>I407</f>
        <v>3832.38</v>
      </c>
      <c r="J406" s="209">
        <f t="shared" ref="J406:K406" si="316">J407</f>
        <v>3834.14</v>
      </c>
      <c r="K406" s="209">
        <f t="shared" si="316"/>
        <v>3836.19</v>
      </c>
      <c r="L406" s="279"/>
      <c r="M406" s="216"/>
      <c r="N406" s="211"/>
    </row>
    <row r="407" spans="1:18" s="113" customFormat="1" ht="33" customHeight="1" x14ac:dyDescent="0.25">
      <c r="A407" s="574" t="s">
        <v>93</v>
      </c>
      <c r="B407" s="325">
        <v>903</v>
      </c>
      <c r="C407" s="244" t="s">
        <v>162</v>
      </c>
      <c r="D407" s="244" t="s">
        <v>84</v>
      </c>
      <c r="E407" s="244" t="s">
        <v>577</v>
      </c>
      <c r="F407" s="244" t="s">
        <v>94</v>
      </c>
      <c r="G407" s="18">
        <v>4172.3</v>
      </c>
      <c r="H407" s="491">
        <v>4172.3</v>
      </c>
      <c r="I407" s="18">
        <v>3832.38</v>
      </c>
      <c r="J407" s="18">
        <v>3834.14</v>
      </c>
      <c r="K407" s="18">
        <v>3836.19</v>
      </c>
      <c r="L407" s="277"/>
      <c r="M407" s="216"/>
      <c r="N407" s="211"/>
      <c r="O407" s="187"/>
      <c r="P407" s="223"/>
    </row>
    <row r="408" spans="1:18" s="113" customFormat="1" ht="18" customHeight="1" x14ac:dyDescent="0.25">
      <c r="A408" s="574" t="s">
        <v>95</v>
      </c>
      <c r="B408" s="325">
        <v>903</v>
      </c>
      <c r="C408" s="244" t="s">
        <v>162</v>
      </c>
      <c r="D408" s="244" t="s">
        <v>84</v>
      </c>
      <c r="E408" s="244" t="s">
        <v>577</v>
      </c>
      <c r="F408" s="244" t="s">
        <v>101</v>
      </c>
      <c r="G408" s="209">
        <f t="shared" ref="G408:H408" si="317">G409</f>
        <v>69.2</v>
      </c>
      <c r="H408" s="490">
        <f t="shared" si="317"/>
        <v>69.2</v>
      </c>
      <c r="I408" s="209">
        <f>I409</f>
        <v>72.8</v>
      </c>
      <c r="J408" s="209">
        <f t="shared" ref="J408:K408" si="318">J409</f>
        <v>72.8</v>
      </c>
      <c r="K408" s="209">
        <f t="shared" si="318"/>
        <v>72.8</v>
      </c>
      <c r="L408" s="279"/>
      <c r="M408" s="216"/>
      <c r="N408" s="211"/>
    </row>
    <row r="409" spans="1:18" s="113" customFormat="1" ht="16.5" customHeight="1" x14ac:dyDescent="0.25">
      <c r="A409" s="574" t="s">
        <v>227</v>
      </c>
      <c r="B409" s="325">
        <v>903</v>
      </c>
      <c r="C409" s="244" t="s">
        <v>162</v>
      </c>
      <c r="D409" s="244" t="s">
        <v>84</v>
      </c>
      <c r="E409" s="244" t="s">
        <v>577</v>
      </c>
      <c r="F409" s="244" t="s">
        <v>97</v>
      </c>
      <c r="G409" s="209">
        <v>69.2</v>
      </c>
      <c r="H409" s="490">
        <v>69.2</v>
      </c>
      <c r="I409" s="209">
        <v>72.8</v>
      </c>
      <c r="J409" s="209">
        <v>72.8</v>
      </c>
      <c r="K409" s="209">
        <v>72.8</v>
      </c>
      <c r="L409" s="279"/>
      <c r="M409" s="216"/>
      <c r="N409" s="216"/>
    </row>
    <row r="410" spans="1:18" s="113" customFormat="1" ht="35.450000000000003" customHeight="1" x14ac:dyDescent="0.25">
      <c r="A410" s="118" t="s">
        <v>641</v>
      </c>
      <c r="B410" s="205">
        <v>903</v>
      </c>
      <c r="C410" s="208" t="s">
        <v>162</v>
      </c>
      <c r="D410" s="208" t="s">
        <v>84</v>
      </c>
      <c r="E410" s="208" t="s">
        <v>578</v>
      </c>
      <c r="F410" s="208"/>
      <c r="G410" s="206">
        <f t="shared" ref="G410:H410" si="319">G411+G416+G419+G422</f>
        <v>816.69999999999993</v>
      </c>
      <c r="H410" s="492">
        <f t="shared" si="319"/>
        <v>706</v>
      </c>
      <c r="I410" s="206">
        <f>I411+I416+I419+I422</f>
        <v>600</v>
      </c>
      <c r="J410" s="206">
        <f t="shared" ref="J410:K410" si="320">J411+J416+J419+J422</f>
        <v>0</v>
      </c>
      <c r="K410" s="206">
        <f t="shared" si="320"/>
        <v>0</v>
      </c>
      <c r="L410" s="279"/>
      <c r="M410" s="216"/>
      <c r="N410" s="211"/>
    </row>
    <row r="411" spans="1:18" ht="35.450000000000003" hidden="1" customHeight="1" x14ac:dyDescent="0.25">
      <c r="A411" s="536" t="s">
        <v>303</v>
      </c>
      <c r="B411" s="325">
        <v>903</v>
      </c>
      <c r="C411" s="244" t="s">
        <v>162</v>
      </c>
      <c r="D411" s="244" t="s">
        <v>84</v>
      </c>
      <c r="E411" s="244" t="s">
        <v>580</v>
      </c>
      <c r="F411" s="244"/>
      <c r="G411" s="18">
        <f t="shared" ref="G411:H411" si="321">G414+G412</f>
        <v>0</v>
      </c>
      <c r="H411" s="491">
        <f t="shared" si="321"/>
        <v>0</v>
      </c>
      <c r="I411" s="18">
        <f>I414+I412</f>
        <v>0</v>
      </c>
      <c r="J411" s="18">
        <f t="shared" ref="J411:K411" si="322">J414+J412</f>
        <v>0</v>
      </c>
      <c r="K411" s="18">
        <f t="shared" si="322"/>
        <v>0</v>
      </c>
      <c r="O411" s="113"/>
      <c r="P411" s="1"/>
      <c r="Q411" s="1"/>
      <c r="R411" s="1"/>
    </row>
    <row r="412" spans="1:18" ht="77.25" hidden="1" customHeight="1" x14ac:dyDescent="0.25">
      <c r="A412" s="574" t="s">
        <v>87</v>
      </c>
      <c r="B412" s="325">
        <v>903</v>
      </c>
      <c r="C412" s="244" t="s">
        <v>162</v>
      </c>
      <c r="D412" s="244" t="s">
        <v>84</v>
      </c>
      <c r="E412" s="244" t="s">
        <v>580</v>
      </c>
      <c r="F412" s="244" t="s">
        <v>88</v>
      </c>
      <c r="G412" s="18">
        <f t="shared" ref="G412:H412" si="323">G413</f>
        <v>0</v>
      </c>
      <c r="H412" s="491">
        <f t="shared" si="323"/>
        <v>0</v>
      </c>
      <c r="I412" s="18">
        <f>I413</f>
        <v>0</v>
      </c>
      <c r="J412" s="18">
        <f t="shared" ref="J412:K412" si="324">J413</f>
        <v>0</v>
      </c>
      <c r="K412" s="18">
        <f t="shared" si="324"/>
        <v>0</v>
      </c>
      <c r="O412" s="113"/>
      <c r="P412" s="1"/>
      <c r="Q412" s="1"/>
      <c r="R412" s="1"/>
    </row>
    <row r="413" spans="1:18" ht="20.25" hidden="1" customHeight="1" x14ac:dyDescent="0.25">
      <c r="A413" s="574" t="s">
        <v>119</v>
      </c>
      <c r="B413" s="325">
        <v>903</v>
      </c>
      <c r="C413" s="244" t="s">
        <v>162</v>
      </c>
      <c r="D413" s="244" t="s">
        <v>84</v>
      </c>
      <c r="E413" s="244" t="s">
        <v>580</v>
      </c>
      <c r="F413" s="244" t="s">
        <v>120</v>
      </c>
      <c r="G413" s="18">
        <f t="shared" ref="G413:H413" si="325">280-280</f>
        <v>0</v>
      </c>
      <c r="H413" s="491">
        <f t="shared" si="325"/>
        <v>0</v>
      </c>
      <c r="I413" s="18">
        <f>280-280</f>
        <v>0</v>
      </c>
      <c r="J413" s="18">
        <f t="shared" ref="J413:K413" si="326">280-280</f>
        <v>0</v>
      </c>
      <c r="K413" s="18">
        <f t="shared" si="326"/>
        <v>0</v>
      </c>
      <c r="O413" s="113"/>
      <c r="P413" s="1"/>
      <c r="Q413" s="1"/>
      <c r="R413" s="1"/>
    </row>
    <row r="414" spans="1:18" ht="33.75" hidden="1" customHeight="1" x14ac:dyDescent="0.25">
      <c r="A414" s="574" t="s">
        <v>91</v>
      </c>
      <c r="B414" s="325">
        <v>903</v>
      </c>
      <c r="C414" s="244" t="s">
        <v>162</v>
      </c>
      <c r="D414" s="244" t="s">
        <v>84</v>
      </c>
      <c r="E414" s="244" t="s">
        <v>580</v>
      </c>
      <c r="F414" s="244" t="s">
        <v>92</v>
      </c>
      <c r="G414" s="18">
        <f t="shared" ref="G414:H414" si="327">G415</f>
        <v>0</v>
      </c>
      <c r="H414" s="491">
        <f t="shared" si="327"/>
        <v>0</v>
      </c>
      <c r="I414" s="18">
        <f>I415</f>
        <v>0</v>
      </c>
      <c r="J414" s="18">
        <f t="shared" ref="J414:K414" si="328">J415</f>
        <v>0</v>
      </c>
      <c r="K414" s="18">
        <f t="shared" si="328"/>
        <v>0</v>
      </c>
      <c r="O414" s="113"/>
      <c r="P414" s="1"/>
      <c r="Q414" s="1"/>
      <c r="R414" s="1"/>
    </row>
    <row r="415" spans="1:18" ht="36.75" hidden="1" customHeight="1" x14ac:dyDescent="0.25">
      <c r="A415" s="574" t="s">
        <v>93</v>
      </c>
      <c r="B415" s="325">
        <v>903</v>
      </c>
      <c r="C415" s="244" t="s">
        <v>162</v>
      </c>
      <c r="D415" s="244" t="s">
        <v>84</v>
      </c>
      <c r="E415" s="244" t="s">
        <v>580</v>
      </c>
      <c r="F415" s="244" t="s">
        <v>94</v>
      </c>
      <c r="G415" s="18"/>
      <c r="H415" s="491"/>
      <c r="I415" s="18"/>
      <c r="J415" s="18"/>
      <c r="K415" s="18"/>
      <c r="O415" s="113"/>
      <c r="P415" s="1"/>
      <c r="Q415" s="1"/>
      <c r="R415" s="1"/>
    </row>
    <row r="416" spans="1:18" s="242" customFormat="1" ht="31.5" x14ac:dyDescent="0.25">
      <c r="A416" s="574" t="s">
        <v>826</v>
      </c>
      <c r="B416" s="325">
        <v>903</v>
      </c>
      <c r="C416" s="244" t="s">
        <v>162</v>
      </c>
      <c r="D416" s="244" t="s">
        <v>84</v>
      </c>
      <c r="E416" s="244" t="s">
        <v>827</v>
      </c>
      <c r="F416" s="244"/>
      <c r="G416" s="18">
        <f t="shared" ref="G416:H417" si="329">G417</f>
        <v>676.3</v>
      </c>
      <c r="H416" s="491">
        <f t="shared" si="329"/>
        <v>565.6</v>
      </c>
      <c r="I416" s="18">
        <f>I417</f>
        <v>600</v>
      </c>
      <c r="J416" s="18">
        <f t="shared" ref="J416:K417" si="330">J417</f>
        <v>0</v>
      </c>
      <c r="K416" s="18">
        <f t="shared" si="330"/>
        <v>0</v>
      </c>
      <c r="L416" s="279"/>
      <c r="M416" s="216"/>
      <c r="N416" s="211"/>
    </row>
    <row r="417" spans="1:14" s="242" customFormat="1" ht="31.5" x14ac:dyDescent="0.25">
      <c r="A417" s="574" t="s">
        <v>152</v>
      </c>
      <c r="B417" s="325">
        <v>903</v>
      </c>
      <c r="C417" s="244" t="s">
        <v>162</v>
      </c>
      <c r="D417" s="244" t="s">
        <v>84</v>
      </c>
      <c r="E417" s="244" t="s">
        <v>827</v>
      </c>
      <c r="F417" s="244" t="s">
        <v>153</v>
      </c>
      <c r="G417" s="18">
        <f t="shared" si="329"/>
        <v>676.3</v>
      </c>
      <c r="H417" s="491">
        <f t="shared" si="329"/>
        <v>565.6</v>
      </c>
      <c r="I417" s="18">
        <f>I418</f>
        <v>600</v>
      </c>
      <c r="J417" s="18">
        <f t="shared" si="330"/>
        <v>0</v>
      </c>
      <c r="K417" s="18">
        <f t="shared" si="330"/>
        <v>0</v>
      </c>
      <c r="L417" s="279"/>
      <c r="M417" s="216"/>
      <c r="N417" s="211"/>
    </row>
    <row r="418" spans="1:14" s="242" customFormat="1" ht="15.75" x14ac:dyDescent="0.25">
      <c r="A418" s="574" t="s">
        <v>154</v>
      </c>
      <c r="B418" s="325">
        <v>903</v>
      </c>
      <c r="C418" s="244" t="s">
        <v>162</v>
      </c>
      <c r="D418" s="244" t="s">
        <v>84</v>
      </c>
      <c r="E418" s="244" t="s">
        <v>827</v>
      </c>
      <c r="F418" s="244" t="s">
        <v>155</v>
      </c>
      <c r="G418" s="18">
        <v>676.3</v>
      </c>
      <c r="H418" s="491">
        <v>565.6</v>
      </c>
      <c r="I418" s="18">
        <v>600</v>
      </c>
      <c r="J418" s="18">
        <v>0</v>
      </c>
      <c r="K418" s="18">
        <v>0</v>
      </c>
      <c r="L418" s="279"/>
      <c r="M418" s="216"/>
      <c r="N418" s="211"/>
    </row>
    <row r="419" spans="1:14" s="242" customFormat="1" ht="31.5" x14ac:dyDescent="0.25">
      <c r="A419" s="574" t="s">
        <v>156</v>
      </c>
      <c r="B419" s="325">
        <v>903</v>
      </c>
      <c r="C419" s="244" t="s">
        <v>162</v>
      </c>
      <c r="D419" s="244" t="s">
        <v>84</v>
      </c>
      <c r="E419" s="244" t="s">
        <v>875</v>
      </c>
      <c r="F419" s="244"/>
      <c r="G419" s="209">
        <f t="shared" ref="G419:H420" si="331">G420</f>
        <v>0.3</v>
      </c>
      <c r="H419" s="490">
        <f t="shared" si="331"/>
        <v>0.3</v>
      </c>
      <c r="I419" s="209">
        <f>I420</f>
        <v>0</v>
      </c>
      <c r="J419" s="209">
        <f t="shared" ref="J419:K420" si="332">J420</f>
        <v>0</v>
      </c>
      <c r="K419" s="209">
        <f t="shared" si="332"/>
        <v>0</v>
      </c>
      <c r="L419" s="279"/>
      <c r="M419" s="216"/>
      <c r="N419" s="211"/>
    </row>
    <row r="420" spans="1:14" s="242" customFormat="1" ht="31.5" x14ac:dyDescent="0.25">
      <c r="A420" s="574" t="s">
        <v>152</v>
      </c>
      <c r="B420" s="325">
        <v>903</v>
      </c>
      <c r="C420" s="244" t="s">
        <v>162</v>
      </c>
      <c r="D420" s="244" t="s">
        <v>84</v>
      </c>
      <c r="E420" s="244" t="s">
        <v>875</v>
      </c>
      <c r="F420" s="244" t="s">
        <v>153</v>
      </c>
      <c r="G420" s="209">
        <f t="shared" si="331"/>
        <v>0.3</v>
      </c>
      <c r="H420" s="490">
        <f t="shared" si="331"/>
        <v>0.3</v>
      </c>
      <c r="I420" s="209">
        <f>I421</f>
        <v>0</v>
      </c>
      <c r="J420" s="209">
        <f t="shared" si="332"/>
        <v>0</v>
      </c>
      <c r="K420" s="209">
        <f t="shared" si="332"/>
        <v>0</v>
      </c>
      <c r="L420" s="279"/>
      <c r="M420" s="216"/>
      <c r="N420" s="211"/>
    </row>
    <row r="421" spans="1:14" s="242" customFormat="1" ht="15.75" x14ac:dyDescent="0.25">
      <c r="A421" s="574" t="s">
        <v>154</v>
      </c>
      <c r="B421" s="325">
        <v>903</v>
      </c>
      <c r="C421" s="244" t="s">
        <v>162</v>
      </c>
      <c r="D421" s="244" t="s">
        <v>84</v>
      </c>
      <c r="E421" s="389" t="s">
        <v>875</v>
      </c>
      <c r="F421" s="244" t="s">
        <v>155</v>
      </c>
      <c r="G421" s="209">
        <v>0.3</v>
      </c>
      <c r="H421" s="490">
        <v>0.3</v>
      </c>
      <c r="I421" s="209">
        <v>0</v>
      </c>
      <c r="J421" s="209">
        <v>0</v>
      </c>
      <c r="K421" s="209">
        <v>0</v>
      </c>
      <c r="L421" s="279"/>
      <c r="M421" s="216"/>
      <c r="N421" s="211"/>
    </row>
    <row r="422" spans="1:14" s="242" customFormat="1" ht="36" customHeight="1" x14ac:dyDescent="0.25">
      <c r="A422" s="574" t="s">
        <v>915</v>
      </c>
      <c r="B422" s="325">
        <v>903</v>
      </c>
      <c r="C422" s="244" t="s">
        <v>162</v>
      </c>
      <c r="D422" s="244" t="s">
        <v>84</v>
      </c>
      <c r="E422" s="244" t="s">
        <v>876</v>
      </c>
      <c r="F422" s="244"/>
      <c r="G422" s="209">
        <f t="shared" ref="G422:H423" si="333">G423</f>
        <v>140.1</v>
      </c>
      <c r="H422" s="490">
        <f t="shared" si="333"/>
        <v>140.1</v>
      </c>
      <c r="I422" s="209">
        <f>I423</f>
        <v>0</v>
      </c>
      <c r="J422" s="209">
        <f t="shared" ref="J422:K423" si="334">J423</f>
        <v>0</v>
      </c>
      <c r="K422" s="209">
        <f t="shared" si="334"/>
        <v>0</v>
      </c>
      <c r="L422" s="279"/>
      <c r="M422" s="216"/>
      <c r="N422" s="211"/>
    </row>
    <row r="423" spans="1:14" s="242" customFormat="1" ht="31.5" x14ac:dyDescent="0.25">
      <c r="A423" s="574" t="s">
        <v>152</v>
      </c>
      <c r="B423" s="325">
        <v>903</v>
      </c>
      <c r="C423" s="244" t="s">
        <v>162</v>
      </c>
      <c r="D423" s="244" t="s">
        <v>84</v>
      </c>
      <c r="E423" s="244" t="s">
        <v>876</v>
      </c>
      <c r="F423" s="244" t="s">
        <v>153</v>
      </c>
      <c r="G423" s="209">
        <f t="shared" si="333"/>
        <v>140.1</v>
      </c>
      <c r="H423" s="490">
        <f t="shared" si="333"/>
        <v>140.1</v>
      </c>
      <c r="I423" s="209">
        <f>I424</f>
        <v>0</v>
      </c>
      <c r="J423" s="209">
        <f t="shared" si="334"/>
        <v>0</v>
      </c>
      <c r="K423" s="209">
        <f t="shared" si="334"/>
        <v>0</v>
      </c>
      <c r="L423" s="279"/>
      <c r="M423" s="216"/>
      <c r="N423" s="211"/>
    </row>
    <row r="424" spans="1:14" s="242" customFormat="1" ht="15.75" x14ac:dyDescent="0.25">
      <c r="A424" s="574" t="s">
        <v>154</v>
      </c>
      <c r="B424" s="325">
        <v>903</v>
      </c>
      <c r="C424" s="244" t="s">
        <v>162</v>
      </c>
      <c r="D424" s="244" t="s">
        <v>84</v>
      </c>
      <c r="E424" s="244" t="s">
        <v>876</v>
      </c>
      <c r="F424" s="244" t="s">
        <v>155</v>
      </c>
      <c r="G424" s="209">
        <v>140.1</v>
      </c>
      <c r="H424" s="490">
        <v>140.1</v>
      </c>
      <c r="I424" s="209">
        <v>0</v>
      </c>
      <c r="J424" s="209">
        <v>0</v>
      </c>
      <c r="K424" s="209">
        <v>0</v>
      </c>
      <c r="L424" s="279"/>
      <c r="M424" s="216"/>
      <c r="N424" s="211"/>
    </row>
    <row r="425" spans="1:14" s="113" customFormat="1" ht="36.75" customHeight="1" x14ac:dyDescent="0.25">
      <c r="A425" s="572" t="s">
        <v>394</v>
      </c>
      <c r="B425" s="205">
        <v>903</v>
      </c>
      <c r="C425" s="208" t="s">
        <v>162</v>
      </c>
      <c r="D425" s="208" t="s">
        <v>84</v>
      </c>
      <c r="E425" s="208" t="s">
        <v>581</v>
      </c>
      <c r="F425" s="208"/>
      <c r="G425" s="27">
        <f t="shared" ref="G425:H425" si="335">G426+G429+G432</f>
        <v>903</v>
      </c>
      <c r="H425" s="598">
        <f t="shared" si="335"/>
        <v>806.3</v>
      </c>
      <c r="I425" s="27">
        <f>I426+I429+I432</f>
        <v>903</v>
      </c>
      <c r="J425" s="27">
        <f t="shared" ref="J425:K425" si="336">J426+J429+J432</f>
        <v>903</v>
      </c>
      <c r="K425" s="27">
        <f t="shared" si="336"/>
        <v>903</v>
      </c>
      <c r="L425" s="279"/>
      <c r="M425" s="216"/>
      <c r="N425" s="211"/>
    </row>
    <row r="426" spans="1:14" s="113" customFormat="1" ht="36.75" customHeight="1" x14ac:dyDescent="0.25">
      <c r="A426" s="574" t="s">
        <v>318</v>
      </c>
      <c r="B426" s="325">
        <v>903</v>
      </c>
      <c r="C426" s="244" t="s">
        <v>162</v>
      </c>
      <c r="D426" s="244" t="s">
        <v>84</v>
      </c>
      <c r="E426" s="244" t="s">
        <v>582</v>
      </c>
      <c r="F426" s="244"/>
      <c r="G426" s="209">
        <f t="shared" ref="G426:K427" si="337">G427</f>
        <v>473</v>
      </c>
      <c r="H426" s="490">
        <f t="shared" si="337"/>
        <v>116.3</v>
      </c>
      <c r="I426" s="209">
        <f t="shared" si="337"/>
        <v>473</v>
      </c>
      <c r="J426" s="209">
        <f t="shared" si="337"/>
        <v>473</v>
      </c>
      <c r="K426" s="209">
        <f t="shared" si="337"/>
        <v>473</v>
      </c>
      <c r="L426" s="279"/>
      <c r="M426" s="216"/>
      <c r="N426" s="211"/>
    </row>
    <row r="427" spans="1:14" s="113" customFormat="1" ht="62.45" customHeight="1" x14ac:dyDescent="0.25">
      <c r="A427" s="574" t="s">
        <v>87</v>
      </c>
      <c r="B427" s="325">
        <v>903</v>
      </c>
      <c r="C427" s="244" t="s">
        <v>162</v>
      </c>
      <c r="D427" s="244" t="s">
        <v>84</v>
      </c>
      <c r="E427" s="244" t="s">
        <v>582</v>
      </c>
      <c r="F427" s="244" t="s">
        <v>88</v>
      </c>
      <c r="G427" s="209">
        <f t="shared" si="337"/>
        <v>473</v>
      </c>
      <c r="H427" s="490">
        <f t="shared" si="337"/>
        <v>116.3</v>
      </c>
      <c r="I427" s="209">
        <f t="shared" si="337"/>
        <v>473</v>
      </c>
      <c r="J427" s="209">
        <f t="shared" si="337"/>
        <v>473</v>
      </c>
      <c r="K427" s="209">
        <f t="shared" si="337"/>
        <v>473</v>
      </c>
      <c r="L427" s="279"/>
      <c r="M427" s="216"/>
      <c r="N427" s="211"/>
    </row>
    <row r="428" spans="1:14" s="113" customFormat="1" ht="36.75" customHeight="1" x14ac:dyDescent="0.25">
      <c r="A428" s="574" t="s">
        <v>89</v>
      </c>
      <c r="B428" s="325">
        <v>903</v>
      </c>
      <c r="C428" s="244" t="s">
        <v>162</v>
      </c>
      <c r="D428" s="244" t="s">
        <v>84</v>
      </c>
      <c r="E428" s="244" t="s">
        <v>582</v>
      </c>
      <c r="F428" s="244" t="s">
        <v>120</v>
      </c>
      <c r="G428" s="209">
        <v>473</v>
      </c>
      <c r="H428" s="490">
        <v>116.3</v>
      </c>
      <c r="I428" s="209">
        <v>473</v>
      </c>
      <c r="J428" s="209">
        <v>473</v>
      </c>
      <c r="K428" s="209">
        <v>473</v>
      </c>
      <c r="L428" s="279"/>
      <c r="M428" s="216"/>
      <c r="N428" s="216"/>
    </row>
    <row r="429" spans="1:14" s="242" customFormat="1" ht="31.5" x14ac:dyDescent="0.25">
      <c r="A429" s="574" t="s">
        <v>271</v>
      </c>
      <c r="B429" s="325">
        <v>903</v>
      </c>
      <c r="C429" s="244" t="s">
        <v>162</v>
      </c>
      <c r="D429" s="244" t="s">
        <v>84</v>
      </c>
      <c r="E429" s="244" t="s">
        <v>828</v>
      </c>
      <c r="F429" s="244"/>
      <c r="G429" s="209">
        <f t="shared" ref="G429:H430" si="338">G430</f>
        <v>430</v>
      </c>
      <c r="H429" s="490">
        <f t="shared" si="338"/>
        <v>430</v>
      </c>
      <c r="I429" s="209">
        <f>I430</f>
        <v>430</v>
      </c>
      <c r="J429" s="209">
        <f t="shared" ref="J429:K430" si="339">J430</f>
        <v>430</v>
      </c>
      <c r="K429" s="209">
        <f t="shared" si="339"/>
        <v>430</v>
      </c>
      <c r="L429" s="279"/>
      <c r="M429" s="216"/>
      <c r="N429" s="216"/>
    </row>
    <row r="430" spans="1:14" s="242" customFormat="1" ht="31.5" x14ac:dyDescent="0.25">
      <c r="A430" s="574" t="s">
        <v>152</v>
      </c>
      <c r="B430" s="325">
        <v>903</v>
      </c>
      <c r="C430" s="244" t="s">
        <v>162</v>
      </c>
      <c r="D430" s="244" t="s">
        <v>84</v>
      </c>
      <c r="E430" s="244" t="s">
        <v>828</v>
      </c>
      <c r="F430" s="244" t="s">
        <v>153</v>
      </c>
      <c r="G430" s="209">
        <f t="shared" si="338"/>
        <v>430</v>
      </c>
      <c r="H430" s="490">
        <f t="shared" si="338"/>
        <v>430</v>
      </c>
      <c r="I430" s="209">
        <f>I431</f>
        <v>430</v>
      </c>
      <c r="J430" s="209">
        <f t="shared" si="339"/>
        <v>430</v>
      </c>
      <c r="K430" s="209">
        <f t="shared" si="339"/>
        <v>430</v>
      </c>
      <c r="L430" s="279"/>
      <c r="M430" s="216"/>
      <c r="N430" s="216"/>
    </row>
    <row r="431" spans="1:14" s="242" customFormat="1" ht="15.75" x14ac:dyDescent="0.25">
      <c r="A431" s="574" t="s">
        <v>154</v>
      </c>
      <c r="B431" s="325">
        <v>903</v>
      </c>
      <c r="C431" s="244" t="s">
        <v>162</v>
      </c>
      <c r="D431" s="244" t="s">
        <v>84</v>
      </c>
      <c r="E431" s="244" t="s">
        <v>828</v>
      </c>
      <c r="F431" s="244" t="s">
        <v>155</v>
      </c>
      <c r="G431" s="209">
        <v>430</v>
      </c>
      <c r="H431" s="490">
        <v>430</v>
      </c>
      <c r="I431" s="209">
        <v>430</v>
      </c>
      <c r="J431" s="209">
        <v>430</v>
      </c>
      <c r="K431" s="209">
        <v>430</v>
      </c>
      <c r="L431" s="279"/>
      <c r="M431" s="216"/>
      <c r="N431" s="216"/>
    </row>
    <row r="432" spans="1:14" s="242" customFormat="1" ht="31.5" x14ac:dyDescent="0.25">
      <c r="A432" s="574" t="s">
        <v>895</v>
      </c>
      <c r="B432" s="325">
        <v>903</v>
      </c>
      <c r="C432" s="244" t="s">
        <v>162</v>
      </c>
      <c r="D432" s="244" t="s">
        <v>84</v>
      </c>
      <c r="E432" s="244" t="s">
        <v>893</v>
      </c>
      <c r="F432" s="244"/>
      <c r="G432" s="209">
        <f t="shared" ref="G432:H433" si="340">G433</f>
        <v>0</v>
      </c>
      <c r="H432" s="490">
        <f t="shared" si="340"/>
        <v>260</v>
      </c>
      <c r="I432" s="209">
        <f>I433</f>
        <v>0</v>
      </c>
      <c r="J432" s="209">
        <f t="shared" ref="J432:K433" si="341">J433</f>
        <v>0</v>
      </c>
      <c r="K432" s="209">
        <f t="shared" si="341"/>
        <v>0</v>
      </c>
      <c r="L432" s="279"/>
      <c r="M432" s="216"/>
      <c r="N432" s="216"/>
    </row>
    <row r="433" spans="1:14" s="242" customFormat="1" ht="31.5" x14ac:dyDescent="0.25">
      <c r="A433" s="574" t="s">
        <v>152</v>
      </c>
      <c r="B433" s="325">
        <v>903</v>
      </c>
      <c r="C433" s="244" t="s">
        <v>162</v>
      </c>
      <c r="D433" s="244" t="s">
        <v>84</v>
      </c>
      <c r="E433" s="244" t="s">
        <v>893</v>
      </c>
      <c r="F433" s="244" t="s">
        <v>153</v>
      </c>
      <c r="G433" s="209">
        <f t="shared" si="340"/>
        <v>0</v>
      </c>
      <c r="H433" s="490">
        <f t="shared" si="340"/>
        <v>260</v>
      </c>
      <c r="I433" s="209">
        <f>I434</f>
        <v>0</v>
      </c>
      <c r="J433" s="209">
        <f t="shared" si="341"/>
        <v>0</v>
      </c>
      <c r="K433" s="209">
        <f t="shared" si="341"/>
        <v>0</v>
      </c>
      <c r="L433" s="279"/>
      <c r="M433" s="216"/>
      <c r="N433" s="216"/>
    </row>
    <row r="434" spans="1:14" s="242" customFormat="1" ht="15.75" x14ac:dyDescent="0.25">
      <c r="A434" s="574" t="s">
        <v>154</v>
      </c>
      <c r="B434" s="325">
        <v>903</v>
      </c>
      <c r="C434" s="244" t="s">
        <v>162</v>
      </c>
      <c r="D434" s="244" t="s">
        <v>84</v>
      </c>
      <c r="E434" s="244" t="s">
        <v>893</v>
      </c>
      <c r="F434" s="244" t="s">
        <v>155</v>
      </c>
      <c r="G434" s="209">
        <v>0</v>
      </c>
      <c r="H434" s="490">
        <v>260</v>
      </c>
      <c r="I434" s="209">
        <v>0</v>
      </c>
      <c r="J434" s="209">
        <v>0</v>
      </c>
      <c r="K434" s="209">
        <v>0</v>
      </c>
      <c r="L434" s="279"/>
      <c r="M434" s="216" t="s">
        <v>894</v>
      </c>
      <c r="N434" s="216"/>
    </row>
    <row r="435" spans="1:14" s="113" customFormat="1" ht="36.75" customHeight="1" x14ac:dyDescent="0.25">
      <c r="A435" s="119" t="s">
        <v>363</v>
      </c>
      <c r="B435" s="205">
        <v>903</v>
      </c>
      <c r="C435" s="208" t="s">
        <v>162</v>
      </c>
      <c r="D435" s="208" t="s">
        <v>84</v>
      </c>
      <c r="E435" s="208" t="s">
        <v>583</v>
      </c>
      <c r="F435" s="208"/>
      <c r="G435" s="206">
        <f t="shared" ref="G435:H435" si="342">G436+G439</f>
        <v>2554.4</v>
      </c>
      <c r="H435" s="492">
        <f t="shared" si="342"/>
        <v>2554.4</v>
      </c>
      <c r="I435" s="206">
        <f>I436+I439</f>
        <v>2310.9</v>
      </c>
      <c r="J435" s="206">
        <f t="shared" ref="J435:K435" si="343">J436+J439</f>
        <v>2310.9</v>
      </c>
      <c r="K435" s="206">
        <f t="shared" si="343"/>
        <v>2310.9</v>
      </c>
      <c r="L435" s="279"/>
      <c r="M435" s="216"/>
      <c r="N435" s="211"/>
    </row>
    <row r="436" spans="1:14" s="113" customFormat="1" ht="87" customHeight="1" x14ac:dyDescent="0.25">
      <c r="A436" s="574" t="s">
        <v>166</v>
      </c>
      <c r="B436" s="325">
        <v>903</v>
      </c>
      <c r="C436" s="244" t="s">
        <v>162</v>
      </c>
      <c r="D436" s="244" t="s">
        <v>84</v>
      </c>
      <c r="E436" s="244" t="s">
        <v>634</v>
      </c>
      <c r="F436" s="244"/>
      <c r="G436" s="209">
        <f t="shared" ref="G436:H437" si="344">G437</f>
        <v>453.9</v>
      </c>
      <c r="H436" s="490">
        <f t="shared" si="344"/>
        <v>453.9</v>
      </c>
      <c r="I436" s="209">
        <f>I437</f>
        <v>210.4</v>
      </c>
      <c r="J436" s="209">
        <f t="shared" ref="J436:K437" si="345">J437</f>
        <v>210.4</v>
      </c>
      <c r="K436" s="209">
        <f t="shared" si="345"/>
        <v>210.4</v>
      </c>
      <c r="L436" s="279"/>
      <c r="M436" s="216"/>
      <c r="N436" s="211"/>
    </row>
    <row r="437" spans="1:14" s="113" customFormat="1" ht="66.599999999999994" customHeight="1" x14ac:dyDescent="0.25">
      <c r="A437" s="574" t="s">
        <v>87</v>
      </c>
      <c r="B437" s="325">
        <v>903</v>
      </c>
      <c r="C437" s="244" t="s">
        <v>162</v>
      </c>
      <c r="D437" s="244" t="s">
        <v>84</v>
      </c>
      <c r="E437" s="244" t="s">
        <v>634</v>
      </c>
      <c r="F437" s="244" t="s">
        <v>88</v>
      </c>
      <c r="G437" s="209">
        <f t="shared" si="344"/>
        <v>453.9</v>
      </c>
      <c r="H437" s="490">
        <f t="shared" si="344"/>
        <v>453.9</v>
      </c>
      <c r="I437" s="209">
        <f>I438</f>
        <v>210.4</v>
      </c>
      <c r="J437" s="209">
        <f t="shared" si="345"/>
        <v>210.4</v>
      </c>
      <c r="K437" s="209">
        <f t="shared" si="345"/>
        <v>210.4</v>
      </c>
      <c r="L437" s="279"/>
      <c r="M437" s="216"/>
      <c r="N437" s="211"/>
    </row>
    <row r="438" spans="1:14" s="113" customFormat="1" ht="21.75" customHeight="1" x14ac:dyDescent="0.25">
      <c r="A438" s="574" t="s">
        <v>119</v>
      </c>
      <c r="B438" s="325">
        <v>903</v>
      </c>
      <c r="C438" s="244" t="s">
        <v>162</v>
      </c>
      <c r="D438" s="244" t="s">
        <v>84</v>
      </c>
      <c r="E438" s="244" t="s">
        <v>634</v>
      </c>
      <c r="F438" s="244" t="s">
        <v>120</v>
      </c>
      <c r="G438" s="209">
        <v>453.9</v>
      </c>
      <c r="H438" s="490">
        <v>453.9</v>
      </c>
      <c r="I438" s="209">
        <v>210.4</v>
      </c>
      <c r="J438" s="209">
        <v>210.4</v>
      </c>
      <c r="K438" s="209">
        <v>210.4</v>
      </c>
      <c r="L438" s="279"/>
      <c r="M438" s="216"/>
      <c r="N438" s="211"/>
    </row>
    <row r="439" spans="1:14" s="242" customFormat="1" ht="55.15" customHeight="1" x14ac:dyDescent="0.25">
      <c r="A439" s="574" t="s">
        <v>908</v>
      </c>
      <c r="B439" s="325">
        <v>903</v>
      </c>
      <c r="C439" s="244" t="s">
        <v>162</v>
      </c>
      <c r="D439" s="244" t="s">
        <v>84</v>
      </c>
      <c r="E439" s="244" t="s">
        <v>803</v>
      </c>
      <c r="F439" s="244"/>
      <c r="G439" s="209">
        <f t="shared" ref="G439:H439" si="346">G440+G442</f>
        <v>2100.5</v>
      </c>
      <c r="H439" s="490">
        <f t="shared" si="346"/>
        <v>2100.5</v>
      </c>
      <c r="I439" s="209">
        <f>I440+I442</f>
        <v>2100.5</v>
      </c>
      <c r="J439" s="209">
        <f>J440+J442</f>
        <v>2100.5</v>
      </c>
      <c r="K439" s="209">
        <f>K440+K442</f>
        <v>2100.5</v>
      </c>
      <c r="L439" s="279"/>
      <c r="M439" s="216"/>
      <c r="N439" s="211"/>
    </row>
    <row r="440" spans="1:14" s="242" customFormat="1" ht="63.6" customHeight="1" x14ac:dyDescent="0.25">
      <c r="A440" s="574" t="s">
        <v>87</v>
      </c>
      <c r="B440" s="325">
        <v>903</v>
      </c>
      <c r="C440" s="244" t="s">
        <v>162</v>
      </c>
      <c r="D440" s="244" t="s">
        <v>84</v>
      </c>
      <c r="E440" s="244" t="s">
        <v>803</v>
      </c>
      <c r="F440" s="244" t="s">
        <v>88</v>
      </c>
      <c r="G440" s="209">
        <f t="shared" ref="G440:H440" si="347">G441</f>
        <v>1204.3</v>
      </c>
      <c r="H440" s="490">
        <f t="shared" si="347"/>
        <v>1204.3</v>
      </c>
      <c r="I440" s="209">
        <f>I441</f>
        <v>1204.3</v>
      </c>
      <c r="J440" s="209">
        <f t="shared" ref="J440:K440" si="348">J441</f>
        <v>1204.3</v>
      </c>
      <c r="K440" s="209">
        <f t="shared" si="348"/>
        <v>1204.3</v>
      </c>
      <c r="L440" s="279"/>
      <c r="M440" s="216"/>
      <c r="N440" s="211"/>
    </row>
    <row r="441" spans="1:14" s="242" customFormat="1" ht="21.75" customHeight="1" x14ac:dyDescent="0.25">
      <c r="A441" s="29" t="s">
        <v>171</v>
      </c>
      <c r="B441" s="325">
        <v>903</v>
      </c>
      <c r="C441" s="244" t="s">
        <v>162</v>
      </c>
      <c r="D441" s="244" t="s">
        <v>84</v>
      </c>
      <c r="E441" s="244" t="s">
        <v>803</v>
      </c>
      <c r="F441" s="244" t="s">
        <v>120</v>
      </c>
      <c r="G441" s="209">
        <v>1204.3</v>
      </c>
      <c r="H441" s="490">
        <v>1204.3</v>
      </c>
      <c r="I441" s="209">
        <v>1204.3</v>
      </c>
      <c r="J441" s="209">
        <v>1204.3</v>
      </c>
      <c r="K441" s="209">
        <v>1204.3</v>
      </c>
      <c r="L441" s="279"/>
      <c r="M441" s="216"/>
      <c r="N441" s="211"/>
    </row>
    <row r="442" spans="1:14" s="242" customFormat="1" ht="31.15" customHeight="1" x14ac:dyDescent="0.25">
      <c r="A442" s="574" t="s">
        <v>152</v>
      </c>
      <c r="B442" s="325">
        <v>903</v>
      </c>
      <c r="C442" s="244" t="s">
        <v>162</v>
      </c>
      <c r="D442" s="244" t="s">
        <v>84</v>
      </c>
      <c r="E442" s="244" t="s">
        <v>803</v>
      </c>
      <c r="F442" s="244" t="s">
        <v>153</v>
      </c>
      <c r="G442" s="209">
        <f t="shared" ref="G442:H442" si="349">G443</f>
        <v>896.2</v>
      </c>
      <c r="H442" s="490">
        <f t="shared" si="349"/>
        <v>896.2</v>
      </c>
      <c r="I442" s="209">
        <f>I443</f>
        <v>896.2</v>
      </c>
      <c r="J442" s="209">
        <f t="shared" ref="J442:K442" si="350">J443</f>
        <v>896.2</v>
      </c>
      <c r="K442" s="209">
        <f t="shared" si="350"/>
        <v>896.2</v>
      </c>
      <c r="L442" s="279"/>
      <c r="M442" s="216"/>
      <c r="N442" s="211"/>
    </row>
    <row r="443" spans="1:14" s="242" customFormat="1" ht="21.75" customHeight="1" x14ac:dyDescent="0.25">
      <c r="A443" s="574" t="s">
        <v>154</v>
      </c>
      <c r="B443" s="325">
        <v>903</v>
      </c>
      <c r="C443" s="244" t="s">
        <v>162</v>
      </c>
      <c r="D443" s="244" t="s">
        <v>84</v>
      </c>
      <c r="E443" s="244" t="s">
        <v>803</v>
      </c>
      <c r="F443" s="244" t="s">
        <v>155</v>
      </c>
      <c r="G443" s="209">
        <v>896.2</v>
      </c>
      <c r="H443" s="490">
        <v>896.2</v>
      </c>
      <c r="I443" s="209">
        <v>896.2</v>
      </c>
      <c r="J443" s="209">
        <v>896.2</v>
      </c>
      <c r="K443" s="209">
        <v>896.2</v>
      </c>
      <c r="L443" s="279"/>
      <c r="M443" s="216"/>
      <c r="N443" s="211"/>
    </row>
    <row r="444" spans="1:14" s="113" customFormat="1" ht="33" customHeight="1" x14ac:dyDescent="0.25">
      <c r="A444" s="572" t="s">
        <v>365</v>
      </c>
      <c r="B444" s="205">
        <v>903</v>
      </c>
      <c r="C444" s="208" t="s">
        <v>162</v>
      </c>
      <c r="D444" s="208" t="s">
        <v>84</v>
      </c>
      <c r="E444" s="208" t="s">
        <v>585</v>
      </c>
      <c r="F444" s="208"/>
      <c r="G444" s="206">
        <f t="shared" ref="G444:K446" si="351">G445</f>
        <v>296.5</v>
      </c>
      <c r="H444" s="492">
        <f t="shared" si="351"/>
        <v>296.5</v>
      </c>
      <c r="I444" s="206">
        <f t="shared" si="351"/>
        <v>1000</v>
      </c>
      <c r="J444" s="206">
        <f t="shared" si="351"/>
        <v>1000</v>
      </c>
      <c r="K444" s="206">
        <f t="shared" si="351"/>
        <v>500</v>
      </c>
      <c r="L444" s="279"/>
      <c r="M444" s="216"/>
      <c r="N444" s="211"/>
    </row>
    <row r="445" spans="1:14" s="113" customFormat="1" ht="32.25" customHeight="1" x14ac:dyDescent="0.25">
      <c r="A445" s="574" t="s">
        <v>308</v>
      </c>
      <c r="B445" s="325">
        <v>903</v>
      </c>
      <c r="C445" s="244" t="s">
        <v>162</v>
      </c>
      <c r="D445" s="244" t="s">
        <v>84</v>
      </c>
      <c r="E445" s="244" t="s">
        <v>586</v>
      </c>
      <c r="F445" s="244"/>
      <c r="G445" s="209">
        <f t="shared" si="351"/>
        <v>296.5</v>
      </c>
      <c r="H445" s="490">
        <f t="shared" si="351"/>
        <v>296.5</v>
      </c>
      <c r="I445" s="209">
        <f t="shared" si="351"/>
        <v>1000</v>
      </c>
      <c r="J445" s="209">
        <f t="shared" si="351"/>
        <v>1000</v>
      </c>
      <c r="K445" s="209">
        <f t="shared" si="351"/>
        <v>500</v>
      </c>
      <c r="L445" s="279"/>
      <c r="M445" s="216"/>
      <c r="N445" s="211"/>
    </row>
    <row r="446" spans="1:14" s="113" customFormat="1" ht="33.75" customHeight="1" x14ac:dyDescent="0.25">
      <c r="A446" s="574" t="s">
        <v>91</v>
      </c>
      <c r="B446" s="325">
        <v>903</v>
      </c>
      <c r="C446" s="244" t="s">
        <v>162</v>
      </c>
      <c r="D446" s="244" t="s">
        <v>84</v>
      </c>
      <c r="E446" s="244" t="s">
        <v>586</v>
      </c>
      <c r="F446" s="244" t="s">
        <v>92</v>
      </c>
      <c r="G446" s="209">
        <f t="shared" si="351"/>
        <v>296.5</v>
      </c>
      <c r="H446" s="490">
        <f t="shared" si="351"/>
        <v>296.5</v>
      </c>
      <c r="I446" s="209">
        <f t="shared" si="351"/>
        <v>1000</v>
      </c>
      <c r="J446" s="209">
        <f t="shared" si="351"/>
        <v>1000</v>
      </c>
      <c r="K446" s="209">
        <f t="shared" si="351"/>
        <v>500</v>
      </c>
      <c r="L446" s="279"/>
      <c r="M446" s="216"/>
      <c r="N446" s="211"/>
    </row>
    <row r="447" spans="1:14" s="113" customFormat="1" ht="31.7" customHeight="1" x14ac:dyDescent="0.25">
      <c r="A447" s="574" t="s">
        <v>93</v>
      </c>
      <c r="B447" s="325">
        <v>903</v>
      </c>
      <c r="C447" s="244" t="s">
        <v>162</v>
      </c>
      <c r="D447" s="244" t="s">
        <v>84</v>
      </c>
      <c r="E447" s="244" t="s">
        <v>586</v>
      </c>
      <c r="F447" s="244" t="s">
        <v>94</v>
      </c>
      <c r="G447" s="209">
        <v>296.5</v>
      </c>
      <c r="H447" s="490">
        <v>296.5</v>
      </c>
      <c r="I447" s="209">
        <v>1000</v>
      </c>
      <c r="J447" s="209">
        <v>1000</v>
      </c>
      <c r="K447" s="209">
        <v>500</v>
      </c>
      <c r="L447" s="279"/>
      <c r="M447" s="216"/>
      <c r="N447" s="211"/>
    </row>
    <row r="448" spans="1:14" s="113" customFormat="1" ht="21.2" customHeight="1" x14ac:dyDescent="0.25">
      <c r="A448" s="572" t="s">
        <v>452</v>
      </c>
      <c r="B448" s="205">
        <v>903</v>
      </c>
      <c r="C448" s="208" t="s">
        <v>162</v>
      </c>
      <c r="D448" s="208" t="s">
        <v>84</v>
      </c>
      <c r="E448" s="208" t="s">
        <v>587</v>
      </c>
      <c r="F448" s="208"/>
      <c r="G448" s="206">
        <f t="shared" ref="G448:H448" si="352">G449+G452</f>
        <v>64</v>
      </c>
      <c r="H448" s="492">
        <f t="shared" si="352"/>
        <v>64</v>
      </c>
      <c r="I448" s="206">
        <f>I449+I452</f>
        <v>0</v>
      </c>
      <c r="J448" s="206">
        <f t="shared" ref="J448:K448" si="353">J449+J452</f>
        <v>0</v>
      </c>
      <c r="K448" s="206">
        <f t="shared" si="353"/>
        <v>0</v>
      </c>
      <c r="L448" s="279"/>
      <c r="M448" s="216"/>
      <c r="N448" s="211"/>
    </row>
    <row r="449" spans="1:18" ht="31.5" x14ac:dyDescent="0.25">
      <c r="A449" s="574" t="s">
        <v>695</v>
      </c>
      <c r="B449" s="325">
        <v>903</v>
      </c>
      <c r="C449" s="244" t="s">
        <v>162</v>
      </c>
      <c r="D449" s="244" t="s">
        <v>84</v>
      </c>
      <c r="E449" s="244" t="s">
        <v>588</v>
      </c>
      <c r="F449" s="244"/>
      <c r="G449" s="209">
        <f t="shared" ref="G449:K450" si="354">G450</f>
        <v>3.5</v>
      </c>
      <c r="H449" s="490">
        <f t="shared" si="354"/>
        <v>3.5</v>
      </c>
      <c r="I449" s="209">
        <f t="shared" si="354"/>
        <v>0</v>
      </c>
      <c r="J449" s="209">
        <f t="shared" si="354"/>
        <v>0</v>
      </c>
      <c r="K449" s="209">
        <f t="shared" si="354"/>
        <v>0</v>
      </c>
      <c r="O449" s="113"/>
      <c r="P449" s="1"/>
      <c r="Q449" s="1"/>
      <c r="R449" s="1"/>
    </row>
    <row r="450" spans="1:18" ht="31.5" x14ac:dyDescent="0.25">
      <c r="A450" s="574" t="s">
        <v>91</v>
      </c>
      <c r="B450" s="325">
        <v>903</v>
      </c>
      <c r="C450" s="244" t="s">
        <v>162</v>
      </c>
      <c r="D450" s="244" t="s">
        <v>84</v>
      </c>
      <c r="E450" s="244" t="s">
        <v>588</v>
      </c>
      <c r="F450" s="244" t="s">
        <v>92</v>
      </c>
      <c r="G450" s="209">
        <f t="shared" si="354"/>
        <v>3.5</v>
      </c>
      <c r="H450" s="490">
        <f t="shared" si="354"/>
        <v>3.5</v>
      </c>
      <c r="I450" s="209">
        <f t="shared" si="354"/>
        <v>0</v>
      </c>
      <c r="J450" s="209">
        <f t="shared" si="354"/>
        <v>0</v>
      </c>
      <c r="K450" s="209">
        <f t="shared" si="354"/>
        <v>0</v>
      </c>
      <c r="O450" s="113"/>
      <c r="P450" s="1"/>
      <c r="Q450" s="1"/>
      <c r="R450" s="1"/>
    </row>
    <row r="451" spans="1:18" ht="31.5" x14ac:dyDescent="0.25">
      <c r="A451" s="574" t="s">
        <v>93</v>
      </c>
      <c r="B451" s="325">
        <v>903</v>
      </c>
      <c r="C451" s="244" t="s">
        <v>162</v>
      </c>
      <c r="D451" s="244" t="s">
        <v>84</v>
      </c>
      <c r="E451" s="244" t="s">
        <v>588</v>
      </c>
      <c r="F451" s="244" t="s">
        <v>94</v>
      </c>
      <c r="G451" s="209">
        <v>3.5</v>
      </c>
      <c r="H451" s="490">
        <v>3.5</v>
      </c>
      <c r="I451" s="209">
        <v>0</v>
      </c>
      <c r="J451" s="209">
        <v>0</v>
      </c>
      <c r="K451" s="209">
        <v>0</v>
      </c>
      <c r="O451" s="113"/>
      <c r="P451" s="1"/>
      <c r="Q451" s="1"/>
      <c r="R451" s="1"/>
    </row>
    <row r="452" spans="1:18" s="242" customFormat="1" ht="27.75" customHeight="1" x14ac:dyDescent="0.25">
      <c r="A452" s="574" t="s">
        <v>800</v>
      </c>
      <c r="B452" s="325">
        <v>903</v>
      </c>
      <c r="C452" s="244" t="s">
        <v>162</v>
      </c>
      <c r="D452" s="244" t="s">
        <v>84</v>
      </c>
      <c r="E452" s="244" t="s">
        <v>801</v>
      </c>
      <c r="F452" s="244"/>
      <c r="G452" s="209">
        <f t="shared" ref="G452:H453" si="355">G453</f>
        <v>60.5</v>
      </c>
      <c r="H452" s="490">
        <f t="shared" si="355"/>
        <v>60.5</v>
      </c>
      <c r="I452" s="209">
        <f>I453</f>
        <v>0</v>
      </c>
      <c r="J452" s="209">
        <f t="shared" ref="J452:K453" si="356">J453</f>
        <v>0</v>
      </c>
      <c r="K452" s="209">
        <f t="shared" si="356"/>
        <v>0</v>
      </c>
      <c r="L452" s="279"/>
      <c r="M452" s="216"/>
      <c r="N452" s="211"/>
    </row>
    <row r="453" spans="1:18" s="242" customFormat="1" ht="31.5" x14ac:dyDescent="0.25">
      <c r="A453" s="574" t="s">
        <v>91</v>
      </c>
      <c r="B453" s="325">
        <v>903</v>
      </c>
      <c r="C453" s="244" t="s">
        <v>162</v>
      </c>
      <c r="D453" s="244" t="s">
        <v>84</v>
      </c>
      <c r="E453" s="244" t="s">
        <v>801</v>
      </c>
      <c r="F453" s="244" t="s">
        <v>92</v>
      </c>
      <c r="G453" s="209">
        <f t="shared" si="355"/>
        <v>60.5</v>
      </c>
      <c r="H453" s="490">
        <f t="shared" si="355"/>
        <v>60.5</v>
      </c>
      <c r="I453" s="209">
        <f>I454</f>
        <v>0</v>
      </c>
      <c r="J453" s="209">
        <f t="shared" si="356"/>
        <v>0</v>
      </c>
      <c r="K453" s="209">
        <f t="shared" si="356"/>
        <v>0</v>
      </c>
      <c r="L453" s="279"/>
      <c r="M453" s="216"/>
      <c r="N453" s="211"/>
    </row>
    <row r="454" spans="1:18" s="242" customFormat="1" ht="31.5" x14ac:dyDescent="0.25">
      <c r="A454" s="574" t="s">
        <v>93</v>
      </c>
      <c r="B454" s="325">
        <v>903</v>
      </c>
      <c r="C454" s="244" t="s">
        <v>162</v>
      </c>
      <c r="D454" s="244" t="s">
        <v>84</v>
      </c>
      <c r="E454" s="244" t="s">
        <v>801</v>
      </c>
      <c r="F454" s="244" t="s">
        <v>94</v>
      </c>
      <c r="G454" s="209">
        <v>60.5</v>
      </c>
      <c r="H454" s="490">
        <v>60.5</v>
      </c>
      <c r="I454" s="209"/>
      <c r="J454" s="209"/>
      <c r="K454" s="209"/>
      <c r="L454" s="279"/>
      <c r="M454" s="216"/>
      <c r="N454" s="211"/>
    </row>
    <row r="455" spans="1:18" s="113" customFormat="1" ht="31.5" hidden="1" x14ac:dyDescent="0.25">
      <c r="A455" s="537" t="s">
        <v>742</v>
      </c>
      <c r="B455" s="205">
        <v>903</v>
      </c>
      <c r="C455" s="208" t="s">
        <v>162</v>
      </c>
      <c r="D455" s="208" t="s">
        <v>84</v>
      </c>
      <c r="E455" s="208" t="s">
        <v>744</v>
      </c>
      <c r="F455" s="208"/>
      <c r="G455" s="206">
        <f t="shared" ref="G455:K457" si="357">G456</f>
        <v>0</v>
      </c>
      <c r="H455" s="492">
        <f t="shared" si="357"/>
        <v>0</v>
      </c>
      <c r="I455" s="206">
        <f t="shared" si="357"/>
        <v>0</v>
      </c>
      <c r="J455" s="206">
        <f t="shared" si="357"/>
        <v>0</v>
      </c>
      <c r="K455" s="206">
        <f t="shared" si="357"/>
        <v>0</v>
      </c>
      <c r="L455" s="279"/>
      <c r="M455" s="216"/>
      <c r="N455" s="211"/>
    </row>
    <row r="456" spans="1:18" s="113" customFormat="1" ht="63" hidden="1" x14ac:dyDescent="0.25">
      <c r="A456" s="536" t="s">
        <v>743</v>
      </c>
      <c r="B456" s="325">
        <v>903</v>
      </c>
      <c r="C456" s="244" t="s">
        <v>162</v>
      </c>
      <c r="D456" s="244" t="s">
        <v>84</v>
      </c>
      <c r="E456" s="244" t="s">
        <v>745</v>
      </c>
      <c r="F456" s="244"/>
      <c r="G456" s="209">
        <f t="shared" si="357"/>
        <v>0</v>
      </c>
      <c r="H456" s="490">
        <f t="shared" si="357"/>
        <v>0</v>
      </c>
      <c r="I456" s="209">
        <f t="shared" si="357"/>
        <v>0</v>
      </c>
      <c r="J456" s="209">
        <f t="shared" si="357"/>
        <v>0</v>
      </c>
      <c r="K456" s="209">
        <f t="shared" si="357"/>
        <v>0</v>
      </c>
      <c r="L456" s="279"/>
      <c r="M456" s="216"/>
      <c r="N456" s="211"/>
    </row>
    <row r="457" spans="1:18" s="113" customFormat="1" ht="31.5" hidden="1" x14ac:dyDescent="0.25">
      <c r="A457" s="574" t="s">
        <v>91</v>
      </c>
      <c r="B457" s="325">
        <v>903</v>
      </c>
      <c r="C457" s="244" t="s">
        <v>162</v>
      </c>
      <c r="D457" s="244" t="s">
        <v>84</v>
      </c>
      <c r="E457" s="244" t="s">
        <v>745</v>
      </c>
      <c r="F457" s="244" t="s">
        <v>92</v>
      </c>
      <c r="G457" s="209">
        <f t="shared" si="357"/>
        <v>0</v>
      </c>
      <c r="H457" s="490">
        <f t="shared" si="357"/>
        <v>0</v>
      </c>
      <c r="I457" s="209">
        <f t="shared" si="357"/>
        <v>0</v>
      </c>
      <c r="J457" s="209">
        <f t="shared" si="357"/>
        <v>0</v>
      </c>
      <c r="K457" s="209">
        <f t="shared" si="357"/>
        <v>0</v>
      </c>
      <c r="L457" s="279"/>
      <c r="M457" s="216"/>
      <c r="N457" s="211"/>
    </row>
    <row r="458" spans="1:18" s="113" customFormat="1" ht="31.5" hidden="1" x14ac:dyDescent="0.25">
      <c r="A458" s="574" t="s">
        <v>93</v>
      </c>
      <c r="B458" s="325">
        <v>903</v>
      </c>
      <c r="C458" s="244" t="s">
        <v>162</v>
      </c>
      <c r="D458" s="244" t="s">
        <v>84</v>
      </c>
      <c r="E458" s="244" t="s">
        <v>745</v>
      </c>
      <c r="F458" s="244" t="s">
        <v>94</v>
      </c>
      <c r="G458" s="209">
        <f t="shared" ref="G458:H458" si="358">1500-1500</f>
        <v>0</v>
      </c>
      <c r="H458" s="490">
        <f t="shared" si="358"/>
        <v>0</v>
      </c>
      <c r="I458" s="209">
        <f>1500-1500</f>
        <v>0</v>
      </c>
      <c r="J458" s="209">
        <f t="shared" ref="J458:K458" si="359">1500-1500</f>
        <v>0</v>
      </c>
      <c r="K458" s="209">
        <f t="shared" si="359"/>
        <v>0</v>
      </c>
      <c r="L458" s="279"/>
      <c r="M458" s="216"/>
      <c r="N458" s="211"/>
    </row>
    <row r="459" spans="1:18" s="242" customFormat="1" ht="31.15" customHeight="1" x14ac:dyDescent="0.25">
      <c r="A459" s="572" t="s">
        <v>880</v>
      </c>
      <c r="B459" s="205">
        <v>903</v>
      </c>
      <c r="C459" s="208" t="s">
        <v>162</v>
      </c>
      <c r="D459" s="208" t="s">
        <v>84</v>
      </c>
      <c r="E459" s="208" t="s">
        <v>877</v>
      </c>
      <c r="F459" s="208"/>
      <c r="G459" s="206">
        <f t="shared" ref="G459:H461" si="360">G460</f>
        <v>2538.3000000000002</v>
      </c>
      <c r="H459" s="492">
        <f t="shared" si="360"/>
        <v>2538.3000000000002</v>
      </c>
      <c r="I459" s="206">
        <f>I460</f>
        <v>0</v>
      </c>
      <c r="J459" s="206">
        <f t="shared" ref="J459:K461" si="361">J460</f>
        <v>0</v>
      </c>
      <c r="K459" s="206">
        <f t="shared" si="361"/>
        <v>0</v>
      </c>
      <c r="L459" s="279"/>
      <c r="M459" s="216"/>
      <c r="N459" s="211"/>
    </row>
    <row r="460" spans="1:18" s="242" customFormat="1" ht="31.5" x14ac:dyDescent="0.25">
      <c r="A460" s="574" t="s">
        <v>878</v>
      </c>
      <c r="B460" s="325">
        <v>903</v>
      </c>
      <c r="C460" s="244" t="s">
        <v>162</v>
      </c>
      <c r="D460" s="244" t="s">
        <v>84</v>
      </c>
      <c r="E460" s="244" t="s">
        <v>879</v>
      </c>
      <c r="F460" s="244"/>
      <c r="G460" s="209">
        <f t="shared" si="360"/>
        <v>2538.3000000000002</v>
      </c>
      <c r="H460" s="490">
        <f t="shared" si="360"/>
        <v>2538.3000000000002</v>
      </c>
      <c r="I460" s="209">
        <f>I461</f>
        <v>0</v>
      </c>
      <c r="J460" s="209">
        <f t="shared" si="361"/>
        <v>0</v>
      </c>
      <c r="K460" s="209">
        <f t="shared" si="361"/>
        <v>0</v>
      </c>
      <c r="L460" s="279"/>
      <c r="M460" s="216"/>
      <c r="N460" s="211"/>
    </row>
    <row r="461" spans="1:18" s="242" customFormat="1" ht="31.5" x14ac:dyDescent="0.25">
      <c r="A461" s="574" t="s">
        <v>152</v>
      </c>
      <c r="B461" s="325">
        <v>903</v>
      </c>
      <c r="C461" s="244" t="s">
        <v>162</v>
      </c>
      <c r="D461" s="244" t="s">
        <v>84</v>
      </c>
      <c r="E461" s="244" t="s">
        <v>879</v>
      </c>
      <c r="F461" s="244" t="s">
        <v>153</v>
      </c>
      <c r="G461" s="209">
        <f t="shared" si="360"/>
        <v>2538.3000000000002</v>
      </c>
      <c r="H461" s="490">
        <f t="shared" si="360"/>
        <v>2538.3000000000002</v>
      </c>
      <c r="I461" s="209">
        <f>I462</f>
        <v>0</v>
      </c>
      <c r="J461" s="209">
        <f t="shared" si="361"/>
        <v>0</v>
      </c>
      <c r="K461" s="209">
        <f t="shared" si="361"/>
        <v>0</v>
      </c>
      <c r="L461" s="279"/>
      <c r="M461" s="216"/>
      <c r="N461" s="211"/>
    </row>
    <row r="462" spans="1:18" s="242" customFormat="1" ht="15.75" x14ac:dyDescent="0.25">
      <c r="A462" s="574" t="s">
        <v>154</v>
      </c>
      <c r="B462" s="325">
        <v>903</v>
      </c>
      <c r="C462" s="244" t="s">
        <v>162</v>
      </c>
      <c r="D462" s="244" t="s">
        <v>84</v>
      </c>
      <c r="E462" s="244" t="s">
        <v>879</v>
      </c>
      <c r="F462" s="244" t="s">
        <v>155</v>
      </c>
      <c r="G462" s="209">
        <v>2538.3000000000002</v>
      </c>
      <c r="H462" s="490">
        <v>2538.3000000000002</v>
      </c>
      <c r="I462" s="209">
        <v>0</v>
      </c>
      <c r="J462" s="209">
        <v>0</v>
      </c>
      <c r="K462" s="209">
        <v>0</v>
      </c>
      <c r="L462" s="279"/>
      <c r="M462" s="240"/>
      <c r="N462" s="211"/>
    </row>
    <row r="463" spans="1:18" s="113" customFormat="1" ht="47.25" x14ac:dyDescent="0.25">
      <c r="A463" s="525" t="s">
        <v>921</v>
      </c>
      <c r="B463" s="205">
        <v>903</v>
      </c>
      <c r="C463" s="208" t="s">
        <v>162</v>
      </c>
      <c r="D463" s="208" t="s">
        <v>84</v>
      </c>
      <c r="E463" s="208" t="s">
        <v>584</v>
      </c>
      <c r="F463" s="208"/>
      <c r="G463" s="206">
        <f t="shared" ref="G463:H463" si="362">G467+G464</f>
        <v>10178.299999999999</v>
      </c>
      <c r="H463" s="492">
        <f t="shared" si="362"/>
        <v>10178.299999999999</v>
      </c>
      <c r="I463" s="206">
        <f>I467+I464</f>
        <v>5000</v>
      </c>
      <c r="J463" s="206">
        <f t="shared" ref="J463:K463" si="363">J467+J464</f>
        <v>0</v>
      </c>
      <c r="K463" s="206">
        <f t="shared" si="363"/>
        <v>0</v>
      </c>
      <c r="L463" s="279"/>
      <c r="M463" s="240"/>
      <c r="N463" s="211"/>
    </row>
    <row r="464" spans="1:18" s="242" customFormat="1" ht="15.75" x14ac:dyDescent="0.25">
      <c r="A464" s="226" t="s">
        <v>916</v>
      </c>
      <c r="B464" s="325">
        <v>903</v>
      </c>
      <c r="C464" s="244" t="s">
        <v>162</v>
      </c>
      <c r="D464" s="244" t="s">
        <v>84</v>
      </c>
      <c r="E464" s="244" t="s">
        <v>917</v>
      </c>
      <c r="F464" s="244"/>
      <c r="G464" s="209">
        <f t="shared" ref="G464:H465" si="364">G465</f>
        <v>0</v>
      </c>
      <c r="H464" s="490">
        <f t="shared" si="364"/>
        <v>0</v>
      </c>
      <c r="I464" s="209">
        <f>I465</f>
        <v>5000</v>
      </c>
      <c r="J464" s="209">
        <f t="shared" ref="J464:K465" si="365">J465</f>
        <v>0</v>
      </c>
      <c r="K464" s="209">
        <f t="shared" si="365"/>
        <v>0</v>
      </c>
      <c r="L464" s="279"/>
      <c r="M464" s="216"/>
      <c r="N464" s="211"/>
    </row>
    <row r="465" spans="1:18" s="242" customFormat="1" ht="31.5" x14ac:dyDescent="0.25">
      <c r="A465" s="574" t="s">
        <v>91</v>
      </c>
      <c r="B465" s="325">
        <v>903</v>
      </c>
      <c r="C465" s="244" t="s">
        <v>162</v>
      </c>
      <c r="D465" s="244" t="s">
        <v>84</v>
      </c>
      <c r="E465" s="244" t="s">
        <v>917</v>
      </c>
      <c r="F465" s="244" t="s">
        <v>92</v>
      </c>
      <c r="G465" s="209">
        <f t="shared" si="364"/>
        <v>0</v>
      </c>
      <c r="H465" s="490">
        <f t="shared" si="364"/>
        <v>0</v>
      </c>
      <c r="I465" s="209">
        <f>I466</f>
        <v>5000</v>
      </c>
      <c r="J465" s="209">
        <f t="shared" si="365"/>
        <v>0</v>
      </c>
      <c r="K465" s="209">
        <f t="shared" si="365"/>
        <v>0</v>
      </c>
      <c r="L465" s="279"/>
      <c r="M465" s="216"/>
      <c r="N465" s="211"/>
    </row>
    <row r="466" spans="1:18" s="242" customFormat="1" ht="31.5" x14ac:dyDescent="0.25">
      <c r="A466" s="574" t="s">
        <v>93</v>
      </c>
      <c r="B466" s="325">
        <v>903</v>
      </c>
      <c r="C466" s="244" t="s">
        <v>162</v>
      </c>
      <c r="D466" s="244" t="s">
        <v>84</v>
      </c>
      <c r="E466" s="244" t="s">
        <v>917</v>
      </c>
      <c r="F466" s="244" t="s">
        <v>94</v>
      </c>
      <c r="G466" s="209">
        <v>0</v>
      </c>
      <c r="H466" s="490">
        <v>0</v>
      </c>
      <c r="I466" s="209">
        <v>5000</v>
      </c>
      <c r="J466" s="209">
        <v>0</v>
      </c>
      <c r="K466" s="209">
        <v>0</v>
      </c>
      <c r="L466" s="279"/>
      <c r="M466" s="216"/>
      <c r="N466" s="211"/>
    </row>
    <row r="467" spans="1:18" s="237" customFormat="1" ht="15.75" x14ac:dyDescent="0.25">
      <c r="A467" s="430" t="s">
        <v>798</v>
      </c>
      <c r="B467" s="325">
        <v>903</v>
      </c>
      <c r="C467" s="244" t="s">
        <v>162</v>
      </c>
      <c r="D467" s="244" t="s">
        <v>84</v>
      </c>
      <c r="E467" s="244" t="s">
        <v>799</v>
      </c>
      <c r="F467" s="208"/>
      <c r="G467" s="209">
        <f t="shared" ref="G467:H468" si="366">G468</f>
        <v>10178.299999999999</v>
      </c>
      <c r="H467" s="490">
        <f t="shared" si="366"/>
        <v>10178.299999999999</v>
      </c>
      <c r="I467" s="209">
        <f>I468</f>
        <v>0</v>
      </c>
      <c r="J467" s="209">
        <f t="shared" ref="J467:K468" si="367">J468</f>
        <v>0</v>
      </c>
      <c r="K467" s="209">
        <f t="shared" si="367"/>
        <v>0</v>
      </c>
      <c r="L467" s="279"/>
      <c r="M467" s="216"/>
      <c r="N467" s="211"/>
    </row>
    <row r="468" spans="1:18" s="237" customFormat="1" ht="31.5" x14ac:dyDescent="0.25">
      <c r="A468" s="574" t="s">
        <v>152</v>
      </c>
      <c r="B468" s="325">
        <v>903</v>
      </c>
      <c r="C468" s="244" t="s">
        <v>162</v>
      </c>
      <c r="D468" s="244" t="s">
        <v>84</v>
      </c>
      <c r="E468" s="244" t="s">
        <v>799</v>
      </c>
      <c r="F468" s="244" t="s">
        <v>153</v>
      </c>
      <c r="G468" s="209">
        <f t="shared" si="366"/>
        <v>10178.299999999999</v>
      </c>
      <c r="H468" s="490">
        <f t="shared" si="366"/>
        <v>10178.299999999999</v>
      </c>
      <c r="I468" s="209">
        <f>I469</f>
        <v>0</v>
      </c>
      <c r="J468" s="209">
        <f t="shared" si="367"/>
        <v>0</v>
      </c>
      <c r="K468" s="209">
        <f t="shared" si="367"/>
        <v>0</v>
      </c>
      <c r="L468" s="279"/>
      <c r="M468" s="216"/>
      <c r="N468" s="211"/>
    </row>
    <row r="469" spans="1:18" s="237" customFormat="1" ht="15.75" x14ac:dyDescent="0.25">
      <c r="A469" s="574" t="s">
        <v>154</v>
      </c>
      <c r="B469" s="325">
        <v>903</v>
      </c>
      <c r="C469" s="244" t="s">
        <v>162</v>
      </c>
      <c r="D469" s="244" t="s">
        <v>84</v>
      </c>
      <c r="E469" s="244" t="s">
        <v>799</v>
      </c>
      <c r="F469" s="244" t="s">
        <v>155</v>
      </c>
      <c r="G469" s="209">
        <v>10178.299999999999</v>
      </c>
      <c r="H469" s="490">
        <v>10178.299999999999</v>
      </c>
      <c r="I469" s="209">
        <v>0</v>
      </c>
      <c r="J469" s="209">
        <v>0</v>
      </c>
      <c r="K469" s="209">
        <v>0</v>
      </c>
      <c r="L469" s="279"/>
      <c r="M469" s="216"/>
      <c r="N469" s="211"/>
    </row>
    <row r="470" spans="1:18" s="242" customFormat="1" ht="31.5" x14ac:dyDescent="0.25">
      <c r="A470" s="572" t="s">
        <v>862</v>
      </c>
      <c r="B470" s="205">
        <v>903</v>
      </c>
      <c r="C470" s="208" t="s">
        <v>162</v>
      </c>
      <c r="D470" s="208" t="s">
        <v>84</v>
      </c>
      <c r="E470" s="208" t="s">
        <v>822</v>
      </c>
      <c r="F470" s="208"/>
      <c r="G470" s="206">
        <f t="shared" ref="G470:H470" si="368">G471</f>
        <v>113.4</v>
      </c>
      <c r="H470" s="492">
        <f t="shared" si="368"/>
        <v>113.4</v>
      </c>
      <c r="I470" s="206">
        <f>I471</f>
        <v>120.86022</v>
      </c>
      <c r="J470" s="206">
        <f t="shared" ref="J470:K470" si="369">J471</f>
        <v>0</v>
      </c>
      <c r="K470" s="206">
        <f t="shared" si="369"/>
        <v>0</v>
      </c>
      <c r="L470" s="279"/>
      <c r="M470" s="216"/>
      <c r="N470" s="211"/>
    </row>
    <row r="471" spans="1:18" s="113" customFormat="1" ht="15.75" x14ac:dyDescent="0.25">
      <c r="A471" s="28" t="s">
        <v>568</v>
      </c>
      <c r="B471" s="325">
        <v>903</v>
      </c>
      <c r="C471" s="244" t="s">
        <v>162</v>
      </c>
      <c r="D471" s="244" t="s">
        <v>84</v>
      </c>
      <c r="E471" s="244" t="s">
        <v>823</v>
      </c>
      <c r="F471" s="244"/>
      <c r="G471" s="209">
        <f t="shared" ref="G471:H471" si="370">G472+G474</f>
        <v>113.4</v>
      </c>
      <c r="H471" s="490">
        <f t="shared" si="370"/>
        <v>113.4</v>
      </c>
      <c r="I471" s="209">
        <f>I472+I474</f>
        <v>120.86022</v>
      </c>
      <c r="J471" s="209">
        <f t="shared" ref="J471:K471" si="371">J472+J474</f>
        <v>0</v>
      </c>
      <c r="K471" s="209">
        <f t="shared" si="371"/>
        <v>0</v>
      </c>
      <c r="L471" s="279"/>
      <c r="M471" s="216"/>
      <c r="N471" s="211"/>
    </row>
    <row r="472" spans="1:18" s="113" customFormat="1" ht="31.5" hidden="1" x14ac:dyDescent="0.25">
      <c r="A472" s="574" t="s">
        <v>91</v>
      </c>
      <c r="B472" s="325">
        <v>903</v>
      </c>
      <c r="C472" s="244" t="s">
        <v>162</v>
      </c>
      <c r="D472" s="244" t="s">
        <v>84</v>
      </c>
      <c r="E472" s="244" t="s">
        <v>823</v>
      </c>
      <c r="F472" s="244" t="s">
        <v>92</v>
      </c>
      <c r="G472" s="209">
        <f t="shared" ref="G472:K472" si="372">G473</f>
        <v>0</v>
      </c>
      <c r="H472" s="490">
        <f t="shared" si="372"/>
        <v>0</v>
      </c>
      <c r="I472" s="209">
        <f t="shared" si="372"/>
        <v>0</v>
      </c>
      <c r="J472" s="209">
        <f t="shared" si="372"/>
        <v>0</v>
      </c>
      <c r="K472" s="209">
        <f t="shared" si="372"/>
        <v>0</v>
      </c>
      <c r="L472" s="279"/>
      <c r="M472" s="216"/>
      <c r="N472" s="211"/>
    </row>
    <row r="473" spans="1:18" s="113" customFormat="1" ht="31.5" hidden="1" x14ac:dyDescent="0.25">
      <c r="A473" s="574" t="s">
        <v>93</v>
      </c>
      <c r="B473" s="325">
        <v>903</v>
      </c>
      <c r="C473" s="244" t="s">
        <v>162</v>
      </c>
      <c r="D473" s="244" t="s">
        <v>84</v>
      </c>
      <c r="E473" s="244" t="s">
        <v>823</v>
      </c>
      <c r="F473" s="244" t="s">
        <v>94</v>
      </c>
      <c r="G473" s="209">
        <f t="shared" ref="G473:H473" si="373">112.4+11.3-2.8-120.9</f>
        <v>0</v>
      </c>
      <c r="H473" s="490">
        <f t="shared" si="373"/>
        <v>0</v>
      </c>
      <c r="I473" s="209">
        <f>112.4+11.3-2.8-120.9</f>
        <v>0</v>
      </c>
      <c r="J473" s="209">
        <f t="shared" ref="J473:K473" si="374">112.4+11.3-2.8-120.9</f>
        <v>0</v>
      </c>
      <c r="K473" s="209">
        <f t="shared" si="374"/>
        <v>0</v>
      </c>
      <c r="L473" s="277"/>
      <c r="M473" s="216"/>
      <c r="N473" s="211"/>
    </row>
    <row r="474" spans="1:18" s="242" customFormat="1" ht="31.5" x14ac:dyDescent="0.25">
      <c r="A474" s="574" t="s">
        <v>152</v>
      </c>
      <c r="B474" s="325">
        <v>903</v>
      </c>
      <c r="C474" s="244" t="s">
        <v>162</v>
      </c>
      <c r="D474" s="244" t="s">
        <v>84</v>
      </c>
      <c r="E474" s="244" t="s">
        <v>823</v>
      </c>
      <c r="F474" s="244" t="s">
        <v>153</v>
      </c>
      <c r="G474" s="209">
        <f t="shared" ref="G474:H474" si="375">G475</f>
        <v>113.4</v>
      </c>
      <c r="H474" s="490">
        <f t="shared" si="375"/>
        <v>113.4</v>
      </c>
      <c r="I474" s="209">
        <f>I475</f>
        <v>120.86022</v>
      </c>
      <c r="J474" s="209">
        <f t="shared" ref="J474:K474" si="376">J475</f>
        <v>0</v>
      </c>
      <c r="K474" s="209">
        <f t="shared" si="376"/>
        <v>0</v>
      </c>
      <c r="L474" s="284"/>
      <c r="M474" s="216"/>
      <c r="N474" s="211"/>
    </row>
    <row r="475" spans="1:18" s="242" customFormat="1" ht="15.75" x14ac:dyDescent="0.25">
      <c r="A475" s="574" t="s">
        <v>154</v>
      </c>
      <c r="B475" s="325">
        <v>903</v>
      </c>
      <c r="C475" s="244" t="s">
        <v>162</v>
      </c>
      <c r="D475" s="244" t="s">
        <v>84</v>
      </c>
      <c r="E475" s="244" t="s">
        <v>823</v>
      </c>
      <c r="F475" s="244" t="s">
        <v>155</v>
      </c>
      <c r="G475" s="209">
        <v>113.4</v>
      </c>
      <c r="H475" s="490">
        <v>113.4</v>
      </c>
      <c r="I475" s="209">
        <v>120.86022</v>
      </c>
      <c r="J475" s="209">
        <v>0</v>
      </c>
      <c r="K475" s="209">
        <v>0</v>
      </c>
      <c r="L475" s="284"/>
      <c r="M475" s="216"/>
      <c r="N475" s="211"/>
    </row>
    <row r="476" spans="1:18" ht="47.25" x14ac:dyDescent="0.25">
      <c r="A476" s="537" t="s">
        <v>1108</v>
      </c>
      <c r="B476" s="205">
        <v>903</v>
      </c>
      <c r="C476" s="208" t="s">
        <v>162</v>
      </c>
      <c r="D476" s="208" t="s">
        <v>84</v>
      </c>
      <c r="E476" s="208" t="s">
        <v>165</v>
      </c>
      <c r="F476" s="208"/>
      <c r="G476" s="206">
        <f t="shared" ref="G476:H476" si="377">G477</f>
        <v>42</v>
      </c>
      <c r="H476" s="492">
        <f t="shared" si="377"/>
        <v>42</v>
      </c>
      <c r="I476" s="206">
        <f>I477</f>
        <v>0</v>
      </c>
      <c r="J476" s="206">
        <f t="shared" ref="J476:K476" si="378">J477</f>
        <v>0</v>
      </c>
      <c r="K476" s="206">
        <f t="shared" si="378"/>
        <v>0</v>
      </c>
      <c r="O476" s="113"/>
      <c r="P476" s="1"/>
      <c r="Q476" s="1"/>
      <c r="R476" s="1"/>
    </row>
    <row r="477" spans="1:18" s="113" customFormat="1" ht="63" x14ac:dyDescent="0.25">
      <c r="A477" s="537" t="s">
        <v>466</v>
      </c>
      <c r="B477" s="205">
        <v>903</v>
      </c>
      <c r="C477" s="208" t="s">
        <v>162</v>
      </c>
      <c r="D477" s="208" t="s">
        <v>84</v>
      </c>
      <c r="E477" s="208" t="s">
        <v>386</v>
      </c>
      <c r="F477" s="208"/>
      <c r="G477" s="206">
        <f t="shared" ref="G477:H477" si="379">G480+G481</f>
        <v>42</v>
      </c>
      <c r="H477" s="492">
        <f t="shared" si="379"/>
        <v>42</v>
      </c>
      <c r="I477" s="206">
        <f>I480+I481</f>
        <v>0</v>
      </c>
      <c r="J477" s="206">
        <f t="shared" ref="J477:K477" si="380">J480+J481</f>
        <v>0</v>
      </c>
      <c r="K477" s="206">
        <f t="shared" si="380"/>
        <v>0</v>
      </c>
      <c r="L477" s="279"/>
      <c r="M477" s="216"/>
      <c r="N477" s="211"/>
    </row>
    <row r="478" spans="1:18" ht="47.25" x14ac:dyDescent="0.25">
      <c r="A478" s="536" t="s">
        <v>508</v>
      </c>
      <c r="B478" s="325">
        <v>903</v>
      </c>
      <c r="C478" s="244" t="s">
        <v>162</v>
      </c>
      <c r="D478" s="244" t="s">
        <v>84</v>
      </c>
      <c r="E478" s="244" t="s">
        <v>467</v>
      </c>
      <c r="F478" s="244"/>
      <c r="G478" s="209">
        <f t="shared" ref="G478:H479" si="381">G479</f>
        <v>4</v>
      </c>
      <c r="H478" s="490">
        <f t="shared" si="381"/>
        <v>4</v>
      </c>
      <c r="I478" s="209">
        <f>I479</f>
        <v>0</v>
      </c>
      <c r="J478" s="209">
        <f t="shared" ref="J478:K479" si="382">J479</f>
        <v>0</v>
      </c>
      <c r="K478" s="209">
        <f t="shared" si="382"/>
        <v>0</v>
      </c>
      <c r="O478" s="113"/>
      <c r="P478" s="1"/>
      <c r="Q478" s="1"/>
      <c r="R478" s="1"/>
    </row>
    <row r="479" spans="1:18" ht="31.5" x14ac:dyDescent="0.25">
      <c r="A479" s="574" t="s">
        <v>91</v>
      </c>
      <c r="B479" s="325">
        <v>903</v>
      </c>
      <c r="C479" s="244" t="s">
        <v>162</v>
      </c>
      <c r="D479" s="244" t="s">
        <v>84</v>
      </c>
      <c r="E479" s="244" t="s">
        <v>467</v>
      </c>
      <c r="F479" s="244" t="s">
        <v>92</v>
      </c>
      <c r="G479" s="209">
        <f t="shared" si="381"/>
        <v>4</v>
      </c>
      <c r="H479" s="490">
        <f t="shared" si="381"/>
        <v>4</v>
      </c>
      <c r="I479" s="209">
        <f>I480</f>
        <v>0</v>
      </c>
      <c r="J479" s="209">
        <f t="shared" si="382"/>
        <v>0</v>
      </c>
      <c r="K479" s="209">
        <f t="shared" si="382"/>
        <v>0</v>
      </c>
      <c r="O479" s="113"/>
      <c r="P479" s="1"/>
      <c r="Q479" s="1"/>
      <c r="R479" s="1"/>
    </row>
    <row r="480" spans="1:18" ht="31.5" x14ac:dyDescent="0.25">
      <c r="A480" s="574" t="s">
        <v>93</v>
      </c>
      <c r="B480" s="325">
        <v>903</v>
      </c>
      <c r="C480" s="244" t="s">
        <v>162</v>
      </c>
      <c r="D480" s="244" t="s">
        <v>84</v>
      </c>
      <c r="E480" s="244" t="s">
        <v>467</v>
      </c>
      <c r="F480" s="244" t="s">
        <v>94</v>
      </c>
      <c r="G480" s="209">
        <v>4</v>
      </c>
      <c r="H480" s="490">
        <v>4</v>
      </c>
      <c r="I480" s="209">
        <v>0</v>
      </c>
      <c r="J480" s="209">
        <v>0</v>
      </c>
      <c r="K480" s="209">
        <v>0</v>
      </c>
      <c r="O480" s="113"/>
      <c r="P480" s="1"/>
      <c r="Q480" s="1"/>
      <c r="R480" s="1"/>
    </row>
    <row r="481" spans="1:18" s="242" customFormat="1" ht="38.450000000000003" customHeight="1" x14ac:dyDescent="0.25">
      <c r="A481" s="574" t="s">
        <v>450</v>
      </c>
      <c r="B481" s="325">
        <v>903</v>
      </c>
      <c r="C481" s="244" t="s">
        <v>162</v>
      </c>
      <c r="D481" s="244" t="s">
        <v>84</v>
      </c>
      <c r="E481" s="244" t="s">
        <v>387</v>
      </c>
      <c r="F481" s="244"/>
      <c r="G481" s="209">
        <f t="shared" ref="G481:H482" si="383">G482</f>
        <v>38</v>
      </c>
      <c r="H481" s="490">
        <f t="shared" si="383"/>
        <v>38</v>
      </c>
      <c r="I481" s="209">
        <f>I482</f>
        <v>0</v>
      </c>
      <c r="J481" s="209">
        <f t="shared" ref="J481:K482" si="384">J482</f>
        <v>0</v>
      </c>
      <c r="K481" s="209">
        <f t="shared" si="384"/>
        <v>0</v>
      </c>
      <c r="L481" s="279"/>
      <c r="M481" s="216"/>
      <c r="N481" s="211"/>
    </row>
    <row r="482" spans="1:18" s="242" customFormat="1" ht="31.5" x14ac:dyDescent="0.25">
      <c r="A482" s="574" t="s">
        <v>152</v>
      </c>
      <c r="B482" s="325">
        <v>903</v>
      </c>
      <c r="C482" s="244" t="s">
        <v>162</v>
      </c>
      <c r="D482" s="244" t="s">
        <v>84</v>
      </c>
      <c r="E482" s="244" t="s">
        <v>387</v>
      </c>
      <c r="F482" s="244" t="s">
        <v>153</v>
      </c>
      <c r="G482" s="209">
        <f t="shared" si="383"/>
        <v>38</v>
      </c>
      <c r="H482" s="490">
        <f t="shared" si="383"/>
        <v>38</v>
      </c>
      <c r="I482" s="209">
        <f>I483</f>
        <v>0</v>
      </c>
      <c r="J482" s="209">
        <f t="shared" si="384"/>
        <v>0</v>
      </c>
      <c r="K482" s="209">
        <f t="shared" si="384"/>
        <v>0</v>
      </c>
      <c r="L482" s="279"/>
      <c r="M482" s="216"/>
      <c r="N482" s="211"/>
    </row>
    <row r="483" spans="1:18" s="242" customFormat="1" ht="15.75" x14ac:dyDescent="0.25">
      <c r="A483" s="574" t="s">
        <v>154</v>
      </c>
      <c r="B483" s="325">
        <v>903</v>
      </c>
      <c r="C483" s="244" t="s">
        <v>162</v>
      </c>
      <c r="D483" s="244" t="s">
        <v>84</v>
      </c>
      <c r="E483" s="244" t="s">
        <v>387</v>
      </c>
      <c r="F483" s="244" t="s">
        <v>155</v>
      </c>
      <c r="G483" s="209">
        <v>38</v>
      </c>
      <c r="H483" s="490">
        <v>38</v>
      </c>
      <c r="I483" s="209">
        <v>0</v>
      </c>
      <c r="J483" s="209">
        <v>0</v>
      </c>
      <c r="K483" s="209">
        <v>0</v>
      </c>
      <c r="L483" s="279"/>
      <c r="M483" s="216"/>
      <c r="N483" s="211"/>
    </row>
    <row r="484" spans="1:18" ht="47.25" x14ac:dyDescent="0.25">
      <c r="A484" s="239" t="s">
        <v>657</v>
      </c>
      <c r="B484" s="205">
        <v>903</v>
      </c>
      <c r="C484" s="208" t="s">
        <v>162</v>
      </c>
      <c r="D484" s="208" t="s">
        <v>84</v>
      </c>
      <c r="E484" s="208" t="s">
        <v>269</v>
      </c>
      <c r="F484" s="210"/>
      <c r="G484" s="206">
        <f t="shared" ref="G484:K487" si="385">G485</f>
        <v>1271.4000000000001</v>
      </c>
      <c r="H484" s="492">
        <f t="shared" si="385"/>
        <v>1271.4000000000001</v>
      </c>
      <c r="I484" s="206">
        <f t="shared" si="385"/>
        <v>878.7</v>
      </c>
      <c r="J484" s="206">
        <f t="shared" si="385"/>
        <v>878.7</v>
      </c>
      <c r="K484" s="206">
        <f t="shared" si="385"/>
        <v>878.7</v>
      </c>
      <c r="O484" s="113"/>
      <c r="P484" s="1"/>
      <c r="Q484" s="1"/>
      <c r="R484" s="1"/>
    </row>
    <row r="485" spans="1:18" s="113" customFormat="1" ht="47.25" x14ac:dyDescent="0.25">
      <c r="A485" s="239" t="s">
        <v>355</v>
      </c>
      <c r="B485" s="205">
        <v>903</v>
      </c>
      <c r="C485" s="208" t="s">
        <v>162</v>
      </c>
      <c r="D485" s="208" t="s">
        <v>84</v>
      </c>
      <c r="E485" s="208" t="s">
        <v>353</v>
      </c>
      <c r="F485" s="213"/>
      <c r="G485" s="206">
        <f t="shared" ref="G485:H485" si="386">G486+G489</f>
        <v>1271.4000000000001</v>
      </c>
      <c r="H485" s="492">
        <f t="shared" si="386"/>
        <v>1271.4000000000001</v>
      </c>
      <c r="I485" s="206">
        <f>I486+I489</f>
        <v>878.7</v>
      </c>
      <c r="J485" s="206">
        <f t="shared" ref="J485:K485" si="387">J486+J489</f>
        <v>878.7</v>
      </c>
      <c r="K485" s="206">
        <f t="shared" si="387"/>
        <v>878.7</v>
      </c>
      <c r="L485" s="279"/>
      <c r="M485" s="216"/>
      <c r="N485" s="211"/>
    </row>
    <row r="486" spans="1:18" ht="31.5" x14ac:dyDescent="0.25">
      <c r="A486" s="28" t="s">
        <v>463</v>
      </c>
      <c r="B486" s="325">
        <v>903</v>
      </c>
      <c r="C486" s="244" t="s">
        <v>162</v>
      </c>
      <c r="D486" s="244" t="s">
        <v>84</v>
      </c>
      <c r="E486" s="244" t="s">
        <v>354</v>
      </c>
      <c r="F486" s="210"/>
      <c r="G486" s="209">
        <f t="shared" si="385"/>
        <v>869.5</v>
      </c>
      <c r="H486" s="490">
        <f t="shared" si="385"/>
        <v>869.5</v>
      </c>
      <c r="I486" s="209">
        <f t="shared" si="385"/>
        <v>506.8</v>
      </c>
      <c r="J486" s="209">
        <f t="shared" si="385"/>
        <v>506.8</v>
      </c>
      <c r="K486" s="209">
        <f t="shared" si="385"/>
        <v>506.8</v>
      </c>
      <c r="O486" s="113"/>
      <c r="P486" s="1"/>
      <c r="Q486" s="1"/>
      <c r="R486" s="1"/>
    </row>
    <row r="487" spans="1:18" ht="31.5" x14ac:dyDescent="0.25">
      <c r="A487" s="574" t="s">
        <v>91</v>
      </c>
      <c r="B487" s="325">
        <v>903</v>
      </c>
      <c r="C487" s="244" t="s">
        <v>162</v>
      </c>
      <c r="D487" s="244" t="s">
        <v>84</v>
      </c>
      <c r="E487" s="244" t="s">
        <v>354</v>
      </c>
      <c r="F487" s="210" t="s">
        <v>92</v>
      </c>
      <c r="G487" s="209">
        <f t="shared" si="385"/>
        <v>869.5</v>
      </c>
      <c r="H487" s="490">
        <f t="shared" si="385"/>
        <v>869.5</v>
      </c>
      <c r="I487" s="209">
        <f t="shared" si="385"/>
        <v>506.8</v>
      </c>
      <c r="J487" s="209">
        <f t="shared" si="385"/>
        <v>506.8</v>
      </c>
      <c r="K487" s="209">
        <f t="shared" si="385"/>
        <v>506.8</v>
      </c>
      <c r="O487" s="113"/>
      <c r="P487" s="1"/>
      <c r="Q487" s="1"/>
      <c r="R487" s="1"/>
    </row>
    <row r="488" spans="1:18" ht="31.5" x14ac:dyDescent="0.25">
      <c r="A488" s="574" t="s">
        <v>93</v>
      </c>
      <c r="B488" s="325">
        <v>903</v>
      </c>
      <c r="C488" s="244" t="s">
        <v>162</v>
      </c>
      <c r="D488" s="244" t="s">
        <v>84</v>
      </c>
      <c r="E488" s="244" t="s">
        <v>354</v>
      </c>
      <c r="F488" s="210" t="s">
        <v>94</v>
      </c>
      <c r="G488" s="209">
        <v>869.5</v>
      </c>
      <c r="H488" s="490">
        <v>869.5</v>
      </c>
      <c r="I488" s="209">
        <v>506.8</v>
      </c>
      <c r="J488" s="209">
        <v>506.8</v>
      </c>
      <c r="K488" s="209">
        <v>506.8</v>
      </c>
      <c r="O488" s="113"/>
      <c r="P488" s="1"/>
      <c r="Q488" s="1"/>
      <c r="R488" s="1"/>
    </row>
    <row r="489" spans="1:18" s="242" customFormat="1" ht="30.75" customHeight="1" x14ac:dyDescent="0.25">
      <c r="A489" s="574" t="s">
        <v>284</v>
      </c>
      <c r="B489" s="325">
        <v>903</v>
      </c>
      <c r="C489" s="244" t="s">
        <v>162</v>
      </c>
      <c r="D489" s="244" t="s">
        <v>84</v>
      </c>
      <c r="E489" s="244" t="s">
        <v>388</v>
      </c>
      <c r="F489" s="210"/>
      <c r="G489" s="209">
        <f t="shared" ref="G489:H490" si="388">G490</f>
        <v>401.9</v>
      </c>
      <c r="H489" s="490">
        <f t="shared" si="388"/>
        <v>401.9</v>
      </c>
      <c r="I489" s="209">
        <f>I490</f>
        <v>371.9</v>
      </c>
      <c r="J489" s="209">
        <f t="shared" ref="J489:K490" si="389">J490</f>
        <v>371.9</v>
      </c>
      <c r="K489" s="209">
        <f t="shared" si="389"/>
        <v>371.9</v>
      </c>
      <c r="L489" s="279"/>
      <c r="M489" s="216"/>
      <c r="N489" s="211"/>
    </row>
    <row r="490" spans="1:18" s="242" customFormat="1" ht="31.5" x14ac:dyDescent="0.25">
      <c r="A490" s="574" t="s">
        <v>152</v>
      </c>
      <c r="B490" s="325">
        <v>903</v>
      </c>
      <c r="C490" s="244" t="s">
        <v>162</v>
      </c>
      <c r="D490" s="244" t="s">
        <v>84</v>
      </c>
      <c r="E490" s="244" t="s">
        <v>388</v>
      </c>
      <c r="F490" s="210" t="s">
        <v>153</v>
      </c>
      <c r="G490" s="209">
        <f t="shared" si="388"/>
        <v>401.9</v>
      </c>
      <c r="H490" s="490">
        <f t="shared" si="388"/>
        <v>401.9</v>
      </c>
      <c r="I490" s="209">
        <f>I491</f>
        <v>371.9</v>
      </c>
      <c r="J490" s="209">
        <f t="shared" si="389"/>
        <v>371.9</v>
      </c>
      <c r="K490" s="209">
        <f t="shared" si="389"/>
        <v>371.9</v>
      </c>
      <c r="L490" s="279"/>
      <c r="M490" s="216"/>
      <c r="N490" s="211"/>
    </row>
    <row r="491" spans="1:18" s="242" customFormat="1" ht="15.75" x14ac:dyDescent="0.25">
      <c r="A491" s="574" t="s">
        <v>154</v>
      </c>
      <c r="B491" s="325">
        <v>903</v>
      </c>
      <c r="C491" s="244" t="s">
        <v>162</v>
      </c>
      <c r="D491" s="244" t="s">
        <v>84</v>
      </c>
      <c r="E491" s="244" t="s">
        <v>388</v>
      </c>
      <c r="F491" s="210" t="s">
        <v>155</v>
      </c>
      <c r="G491" s="209">
        <v>401.9</v>
      </c>
      <c r="H491" s="490">
        <v>401.9</v>
      </c>
      <c r="I491" s="209">
        <v>371.9</v>
      </c>
      <c r="J491" s="209">
        <v>371.9</v>
      </c>
      <c r="K491" s="209">
        <v>371.9</v>
      </c>
      <c r="L491" s="279"/>
      <c r="M491" s="216"/>
      <c r="N491" s="211"/>
    </row>
    <row r="492" spans="1:18" ht="31.5" x14ac:dyDescent="0.25">
      <c r="A492" s="572" t="s">
        <v>167</v>
      </c>
      <c r="B492" s="205">
        <v>903</v>
      </c>
      <c r="C492" s="208" t="s">
        <v>162</v>
      </c>
      <c r="D492" s="208" t="s">
        <v>106</v>
      </c>
      <c r="E492" s="208"/>
      <c r="F492" s="208"/>
      <c r="G492" s="206">
        <f t="shared" ref="G492:H492" si="390">G493+G510+G522+G528</f>
        <v>25388.705869999998</v>
      </c>
      <c r="H492" s="492">
        <f t="shared" si="390"/>
        <v>25388.699999999997</v>
      </c>
      <c r="I492" s="206">
        <f>I493+I510+I522+I528</f>
        <v>26145.019999999997</v>
      </c>
      <c r="J492" s="206">
        <f>J493+J510+J522+J528</f>
        <v>26986.35</v>
      </c>
      <c r="K492" s="206">
        <f>K493+K510+K522+K528</f>
        <v>27941.9</v>
      </c>
      <c r="O492" s="113"/>
      <c r="P492" s="1"/>
      <c r="Q492" s="1"/>
      <c r="R492" s="1"/>
    </row>
    <row r="493" spans="1:18" s="113" customFormat="1" ht="31.5" x14ac:dyDescent="0.25">
      <c r="A493" s="572" t="s">
        <v>376</v>
      </c>
      <c r="B493" s="205">
        <v>903</v>
      </c>
      <c r="C493" s="208" t="s">
        <v>162</v>
      </c>
      <c r="D493" s="208" t="s">
        <v>106</v>
      </c>
      <c r="E493" s="208" t="s">
        <v>335</v>
      </c>
      <c r="F493" s="208"/>
      <c r="G493" s="206">
        <f t="shared" ref="G493:H493" si="391">G494</f>
        <v>13109.005869999999</v>
      </c>
      <c r="H493" s="492">
        <f t="shared" si="391"/>
        <v>13109</v>
      </c>
      <c r="I493" s="206">
        <f>I494</f>
        <v>14223.56</v>
      </c>
      <c r="J493" s="206">
        <f t="shared" ref="J493:K493" si="392">J494</f>
        <v>14751.13</v>
      </c>
      <c r="K493" s="206">
        <f t="shared" si="392"/>
        <v>15251.41</v>
      </c>
      <c r="L493" s="279"/>
      <c r="M493" s="216"/>
      <c r="N493" s="211"/>
    </row>
    <row r="494" spans="1:18" s="113" customFormat="1" ht="15.75" x14ac:dyDescent="0.25">
      <c r="A494" s="572" t="s">
        <v>377</v>
      </c>
      <c r="B494" s="205">
        <v>903</v>
      </c>
      <c r="C494" s="208" t="s">
        <v>162</v>
      </c>
      <c r="D494" s="208" t="s">
        <v>106</v>
      </c>
      <c r="E494" s="208" t="s">
        <v>336</v>
      </c>
      <c r="F494" s="208"/>
      <c r="G494" s="206">
        <f>G495+G507+G502</f>
        <v>13109.005869999999</v>
      </c>
      <c r="H494" s="492">
        <f t="shared" ref="H494" si="393">H495+H507+H502</f>
        <v>13109</v>
      </c>
      <c r="I494" s="206">
        <f>I495+I507+I502</f>
        <v>14223.56</v>
      </c>
      <c r="J494" s="206">
        <f>J495+J507+J502</f>
        <v>14751.13</v>
      </c>
      <c r="K494" s="206">
        <f>K495+K507+K502</f>
        <v>15251.41</v>
      </c>
      <c r="L494" s="279"/>
      <c r="M494" s="216"/>
      <c r="N494" s="211"/>
    </row>
    <row r="495" spans="1:18" s="113" customFormat="1" ht="31.5" x14ac:dyDescent="0.25">
      <c r="A495" s="574" t="s">
        <v>360</v>
      </c>
      <c r="B495" s="325">
        <v>903</v>
      </c>
      <c r="C495" s="244" t="s">
        <v>162</v>
      </c>
      <c r="D495" s="244" t="s">
        <v>106</v>
      </c>
      <c r="E495" s="244" t="s">
        <v>337</v>
      </c>
      <c r="F495" s="244"/>
      <c r="G495" s="209">
        <f t="shared" ref="G495:H495" si="394">G496+G498+G500</f>
        <v>12736.6</v>
      </c>
      <c r="H495" s="490">
        <f t="shared" si="394"/>
        <v>12736.6</v>
      </c>
      <c r="I495" s="209">
        <f>I496+I498+I500</f>
        <v>13793.56</v>
      </c>
      <c r="J495" s="209">
        <f t="shared" ref="J495:K495" si="395">J496+J498+J500</f>
        <v>14321.13</v>
      </c>
      <c r="K495" s="209">
        <f t="shared" si="395"/>
        <v>14821.41</v>
      </c>
      <c r="L495" s="279"/>
      <c r="M495" s="216"/>
      <c r="N495" s="211"/>
    </row>
    <row r="496" spans="1:18" s="113" customFormat="1" ht="78.75" x14ac:dyDescent="0.25">
      <c r="A496" s="574" t="s">
        <v>87</v>
      </c>
      <c r="B496" s="325">
        <v>903</v>
      </c>
      <c r="C496" s="244" t="s">
        <v>162</v>
      </c>
      <c r="D496" s="244" t="s">
        <v>106</v>
      </c>
      <c r="E496" s="244" t="s">
        <v>337</v>
      </c>
      <c r="F496" s="244" t="s">
        <v>88</v>
      </c>
      <c r="G496" s="209">
        <f t="shared" ref="G496:H496" si="396">G497</f>
        <v>11648.1</v>
      </c>
      <c r="H496" s="490">
        <f t="shared" si="396"/>
        <v>11648.1</v>
      </c>
      <c r="I496" s="209">
        <f>I497</f>
        <v>12506.51</v>
      </c>
      <c r="J496" s="209">
        <f t="shared" ref="J496:K496" si="397">J497</f>
        <v>12961.13</v>
      </c>
      <c r="K496" s="209">
        <f t="shared" si="397"/>
        <v>13479.58</v>
      </c>
      <c r="L496" s="279"/>
      <c r="M496" s="216"/>
      <c r="N496" s="211"/>
    </row>
    <row r="497" spans="1:14" s="113" customFormat="1" ht="31.5" x14ac:dyDescent="0.25">
      <c r="A497" s="574" t="s">
        <v>89</v>
      </c>
      <c r="B497" s="325">
        <v>903</v>
      </c>
      <c r="C497" s="244" t="s">
        <v>162</v>
      </c>
      <c r="D497" s="244" t="s">
        <v>106</v>
      </c>
      <c r="E497" s="244" t="s">
        <v>337</v>
      </c>
      <c r="F497" s="244" t="s">
        <v>90</v>
      </c>
      <c r="G497" s="18">
        <v>11648.1</v>
      </c>
      <c r="H497" s="491">
        <v>11648.1</v>
      </c>
      <c r="I497" s="18">
        <v>12506.51</v>
      </c>
      <c r="J497" s="18">
        <v>12961.13</v>
      </c>
      <c r="K497" s="18">
        <v>13479.58</v>
      </c>
      <c r="L497" s="279"/>
      <c r="M497" s="216"/>
      <c r="N497" s="216"/>
    </row>
    <row r="498" spans="1:14" s="113" customFormat="1" ht="31.5" x14ac:dyDescent="0.25">
      <c r="A498" s="574" t="s">
        <v>91</v>
      </c>
      <c r="B498" s="325">
        <v>903</v>
      </c>
      <c r="C498" s="244" t="s">
        <v>162</v>
      </c>
      <c r="D498" s="244" t="s">
        <v>106</v>
      </c>
      <c r="E498" s="244" t="s">
        <v>337</v>
      </c>
      <c r="F498" s="244" t="s">
        <v>92</v>
      </c>
      <c r="G498" s="209">
        <f t="shared" ref="G498:H498" si="398">G499</f>
        <v>1066.7</v>
      </c>
      <c r="H498" s="490">
        <f t="shared" si="398"/>
        <v>1066.7</v>
      </c>
      <c r="I498" s="209">
        <f>I499</f>
        <v>1273.05</v>
      </c>
      <c r="J498" s="209">
        <f t="shared" ref="J498:K498" si="399">J499</f>
        <v>1346</v>
      </c>
      <c r="K498" s="209">
        <f t="shared" si="399"/>
        <v>1327.83</v>
      </c>
      <c r="L498" s="279"/>
      <c r="M498" s="216"/>
      <c r="N498" s="211"/>
    </row>
    <row r="499" spans="1:14" s="113" customFormat="1" ht="31.5" x14ac:dyDescent="0.25">
      <c r="A499" s="574" t="s">
        <v>93</v>
      </c>
      <c r="B499" s="325">
        <v>903</v>
      </c>
      <c r="C499" s="244" t="s">
        <v>162</v>
      </c>
      <c r="D499" s="244" t="s">
        <v>106</v>
      </c>
      <c r="E499" s="244" t="s">
        <v>337</v>
      </c>
      <c r="F499" s="244" t="s">
        <v>94</v>
      </c>
      <c r="G499" s="209">
        <v>1066.7</v>
      </c>
      <c r="H499" s="490">
        <v>1066.7</v>
      </c>
      <c r="I499" s="209">
        <v>1273.05</v>
      </c>
      <c r="J499" s="209">
        <v>1346</v>
      </c>
      <c r="K499" s="209">
        <v>1327.83</v>
      </c>
      <c r="L499" s="279"/>
      <c r="M499" s="216"/>
      <c r="N499" s="211"/>
    </row>
    <row r="500" spans="1:14" s="242" customFormat="1" ht="15.75" x14ac:dyDescent="0.25">
      <c r="A500" s="574" t="s">
        <v>95</v>
      </c>
      <c r="B500" s="325">
        <v>903</v>
      </c>
      <c r="C500" s="244" t="s">
        <v>162</v>
      </c>
      <c r="D500" s="244" t="s">
        <v>106</v>
      </c>
      <c r="E500" s="244" t="s">
        <v>337</v>
      </c>
      <c r="F500" s="244" t="s">
        <v>101</v>
      </c>
      <c r="G500" s="209">
        <f t="shared" ref="G500:H500" si="400">G501</f>
        <v>21.8</v>
      </c>
      <c r="H500" s="490">
        <f t="shared" si="400"/>
        <v>21.8</v>
      </c>
      <c r="I500" s="209">
        <f>I501</f>
        <v>14</v>
      </c>
      <c r="J500" s="209">
        <f t="shared" ref="J500:K500" si="401">J501</f>
        <v>14</v>
      </c>
      <c r="K500" s="209">
        <f t="shared" si="401"/>
        <v>14</v>
      </c>
      <c r="L500" s="279"/>
      <c r="M500" s="216"/>
      <c r="N500" s="211"/>
    </row>
    <row r="501" spans="1:14" s="242" customFormat="1" ht="15.75" x14ac:dyDescent="0.25">
      <c r="A501" s="574" t="s">
        <v>227</v>
      </c>
      <c r="B501" s="325">
        <v>903</v>
      </c>
      <c r="C501" s="244" t="s">
        <v>162</v>
      </c>
      <c r="D501" s="244" t="s">
        <v>106</v>
      </c>
      <c r="E501" s="244" t="s">
        <v>337</v>
      </c>
      <c r="F501" s="244" t="s">
        <v>97</v>
      </c>
      <c r="G501" s="209">
        <v>21.8</v>
      </c>
      <c r="H501" s="490">
        <v>21.8</v>
      </c>
      <c r="I501" s="209">
        <v>14</v>
      </c>
      <c r="J501" s="209">
        <v>14</v>
      </c>
      <c r="K501" s="209">
        <v>14</v>
      </c>
      <c r="L501" s="279"/>
      <c r="M501" s="216"/>
      <c r="N501" s="211"/>
    </row>
    <row r="502" spans="1:14" s="113" customFormat="1" ht="31.5" x14ac:dyDescent="0.25">
      <c r="A502" s="574" t="s">
        <v>319</v>
      </c>
      <c r="B502" s="325">
        <v>903</v>
      </c>
      <c r="C502" s="244" t="s">
        <v>162</v>
      </c>
      <c r="D502" s="244" t="s">
        <v>106</v>
      </c>
      <c r="E502" s="244" t="s">
        <v>338</v>
      </c>
      <c r="F502" s="244"/>
      <c r="G502" s="209">
        <f>G503+G505</f>
        <v>249.10586999999998</v>
      </c>
      <c r="H502" s="490">
        <f>H505</f>
        <v>249.1</v>
      </c>
      <c r="I502" s="209">
        <f>I503</f>
        <v>0</v>
      </c>
      <c r="J502" s="209">
        <f t="shared" ref="J502:K502" si="402">J503</f>
        <v>0</v>
      </c>
      <c r="K502" s="209">
        <f t="shared" si="402"/>
        <v>0</v>
      </c>
      <c r="L502" s="279"/>
      <c r="M502" s="216"/>
      <c r="N502" s="211"/>
    </row>
    <row r="503" spans="1:14" s="113" customFormat="1" ht="78.75" hidden="1" x14ac:dyDescent="0.25">
      <c r="A503" s="574" t="s">
        <v>87</v>
      </c>
      <c r="B503" s="325">
        <v>903</v>
      </c>
      <c r="C503" s="244" t="s">
        <v>162</v>
      </c>
      <c r="D503" s="244" t="s">
        <v>106</v>
      </c>
      <c r="E503" s="244" t="s">
        <v>338</v>
      </c>
      <c r="F503" s="244" t="s">
        <v>88</v>
      </c>
      <c r="G503" s="209">
        <f t="shared" ref="G503:H503" si="403">G504</f>
        <v>0</v>
      </c>
      <c r="H503" s="490">
        <f t="shared" si="403"/>
        <v>0</v>
      </c>
      <c r="I503" s="209">
        <f>I504</f>
        <v>0</v>
      </c>
      <c r="J503" s="209">
        <f t="shared" ref="J503:K503" si="404">J504</f>
        <v>0</v>
      </c>
      <c r="K503" s="209">
        <f t="shared" si="404"/>
        <v>0</v>
      </c>
      <c r="L503" s="279"/>
      <c r="M503" s="216"/>
      <c r="N503" s="211"/>
    </row>
    <row r="504" spans="1:14" s="113" customFormat="1" ht="31.5" hidden="1" x14ac:dyDescent="0.25">
      <c r="A504" s="574" t="s">
        <v>89</v>
      </c>
      <c r="B504" s="325">
        <v>903</v>
      </c>
      <c r="C504" s="244" t="s">
        <v>162</v>
      </c>
      <c r="D504" s="244" t="s">
        <v>106</v>
      </c>
      <c r="E504" s="244" t="s">
        <v>338</v>
      </c>
      <c r="F504" s="244" t="s">
        <v>90</v>
      </c>
      <c r="G504" s="209">
        <f t="shared" ref="G504:H504" si="405">948.2-230-19.2-479.1-219.9</f>
        <v>0</v>
      </c>
      <c r="H504" s="490">
        <f t="shared" si="405"/>
        <v>0</v>
      </c>
      <c r="I504" s="209">
        <f>948.2-230-19.2-479.1-219.9</f>
        <v>0</v>
      </c>
      <c r="J504" s="209">
        <f t="shared" ref="J504:K504" si="406">948.2-230-19.2-479.1-219.9</f>
        <v>0</v>
      </c>
      <c r="K504" s="209">
        <f t="shared" si="406"/>
        <v>0</v>
      </c>
      <c r="L504" s="279"/>
      <c r="M504" s="216"/>
      <c r="N504" s="211"/>
    </row>
    <row r="505" spans="1:14" s="494" customFormat="1" ht="15.75" x14ac:dyDescent="0.25">
      <c r="A505" s="574" t="s">
        <v>140</v>
      </c>
      <c r="B505" s="509">
        <v>903</v>
      </c>
      <c r="C505" s="505" t="s">
        <v>162</v>
      </c>
      <c r="D505" s="505" t="s">
        <v>106</v>
      </c>
      <c r="E505" s="505" t="s">
        <v>338</v>
      </c>
      <c r="F505" s="505" t="s">
        <v>141</v>
      </c>
      <c r="G505" s="507">
        <v>249.10586999999998</v>
      </c>
      <c r="H505" s="490">
        <v>249.1</v>
      </c>
      <c r="I505" s="501">
        <v>0</v>
      </c>
      <c r="J505" s="501">
        <v>0</v>
      </c>
      <c r="K505" s="501">
        <v>0</v>
      </c>
      <c r="L505" s="279"/>
      <c r="M505" s="502"/>
      <c r="N505" s="499"/>
    </row>
    <row r="506" spans="1:14" s="494" customFormat="1" ht="31.5" x14ac:dyDescent="0.25">
      <c r="A506" s="574" t="s">
        <v>142</v>
      </c>
      <c r="B506" s="509">
        <v>903</v>
      </c>
      <c r="C506" s="505" t="s">
        <v>162</v>
      </c>
      <c r="D506" s="505" t="s">
        <v>106</v>
      </c>
      <c r="E506" s="505" t="s">
        <v>338</v>
      </c>
      <c r="F506" s="505" t="s">
        <v>143</v>
      </c>
      <c r="G506" s="507">
        <v>249.10586999999998</v>
      </c>
      <c r="H506" s="490">
        <v>249.1</v>
      </c>
      <c r="I506" s="501">
        <v>0</v>
      </c>
      <c r="J506" s="501">
        <v>0</v>
      </c>
      <c r="K506" s="501">
        <v>0</v>
      </c>
      <c r="L506" s="279"/>
      <c r="M506" s="502"/>
      <c r="N506" s="499"/>
    </row>
    <row r="507" spans="1:14" s="113" customFormat="1" ht="31.5" x14ac:dyDescent="0.25">
      <c r="A507" s="574" t="s">
        <v>318</v>
      </c>
      <c r="B507" s="325">
        <v>903</v>
      </c>
      <c r="C507" s="244" t="s">
        <v>162</v>
      </c>
      <c r="D507" s="244" t="s">
        <v>106</v>
      </c>
      <c r="E507" s="244" t="s">
        <v>339</v>
      </c>
      <c r="F507" s="244"/>
      <c r="G507" s="209">
        <f t="shared" ref="G507:H508" si="407">G508</f>
        <v>123.3</v>
      </c>
      <c r="H507" s="490">
        <f t="shared" si="407"/>
        <v>123.3</v>
      </c>
      <c r="I507" s="209">
        <f>I508</f>
        <v>430</v>
      </c>
      <c r="J507" s="209">
        <f t="shared" ref="J507:K508" si="408">J508</f>
        <v>430</v>
      </c>
      <c r="K507" s="209">
        <f t="shared" si="408"/>
        <v>430</v>
      </c>
      <c r="L507" s="279"/>
      <c r="M507" s="216"/>
      <c r="N507" s="211"/>
    </row>
    <row r="508" spans="1:14" s="113" customFormat="1" ht="78.75" x14ac:dyDescent="0.25">
      <c r="A508" s="574" t="s">
        <v>87</v>
      </c>
      <c r="B508" s="325">
        <v>903</v>
      </c>
      <c r="C508" s="244" t="s">
        <v>162</v>
      </c>
      <c r="D508" s="244" t="s">
        <v>106</v>
      </c>
      <c r="E508" s="244" t="s">
        <v>339</v>
      </c>
      <c r="F508" s="244" t="s">
        <v>88</v>
      </c>
      <c r="G508" s="209">
        <f t="shared" si="407"/>
        <v>123.3</v>
      </c>
      <c r="H508" s="490">
        <f t="shared" si="407"/>
        <v>123.3</v>
      </c>
      <c r="I508" s="209">
        <f>I509</f>
        <v>430</v>
      </c>
      <c r="J508" s="209">
        <f t="shared" si="408"/>
        <v>430</v>
      </c>
      <c r="K508" s="209">
        <f t="shared" si="408"/>
        <v>430</v>
      </c>
      <c r="L508" s="279"/>
      <c r="M508" s="216"/>
      <c r="N508" s="211"/>
    </row>
    <row r="509" spans="1:14" s="113" customFormat="1" ht="31.5" x14ac:dyDescent="0.25">
      <c r="A509" s="574" t="s">
        <v>89</v>
      </c>
      <c r="B509" s="325">
        <v>903</v>
      </c>
      <c r="C509" s="244" t="s">
        <v>162</v>
      </c>
      <c r="D509" s="244" t="s">
        <v>106</v>
      </c>
      <c r="E509" s="244" t="s">
        <v>339</v>
      </c>
      <c r="F509" s="244" t="s">
        <v>90</v>
      </c>
      <c r="G509" s="209">
        <v>123.3</v>
      </c>
      <c r="H509" s="490">
        <v>123.3</v>
      </c>
      <c r="I509" s="209">
        <v>430</v>
      </c>
      <c r="J509" s="209">
        <v>430</v>
      </c>
      <c r="K509" s="209">
        <v>430</v>
      </c>
      <c r="L509" s="279"/>
      <c r="M509" s="216"/>
      <c r="N509" s="211"/>
    </row>
    <row r="510" spans="1:14" s="113" customFormat="1" ht="15.75" x14ac:dyDescent="0.25">
      <c r="A510" s="572" t="s">
        <v>383</v>
      </c>
      <c r="B510" s="205">
        <v>903</v>
      </c>
      <c r="C510" s="208" t="s">
        <v>162</v>
      </c>
      <c r="D510" s="208" t="s">
        <v>106</v>
      </c>
      <c r="E510" s="208" t="s">
        <v>343</v>
      </c>
      <c r="F510" s="208"/>
      <c r="G510" s="206">
        <f t="shared" ref="G510:H510" si="409">G511</f>
        <v>12019.699999999999</v>
      </c>
      <c r="H510" s="492">
        <f t="shared" si="409"/>
        <v>12019.699999999999</v>
      </c>
      <c r="I510" s="206">
        <f>I511</f>
        <v>11657.46</v>
      </c>
      <c r="J510" s="206">
        <f t="shared" ref="J510:K510" si="410">J511</f>
        <v>11975.22</v>
      </c>
      <c r="K510" s="206">
        <f t="shared" si="410"/>
        <v>12430.49</v>
      </c>
      <c r="L510" s="279"/>
      <c r="M510" s="216"/>
      <c r="N510" s="211"/>
    </row>
    <row r="511" spans="1:14" s="113" customFormat="1" ht="15.75" x14ac:dyDescent="0.25">
      <c r="A511" s="572" t="s">
        <v>775</v>
      </c>
      <c r="B511" s="205">
        <v>903</v>
      </c>
      <c r="C511" s="208" t="s">
        <v>162</v>
      </c>
      <c r="D511" s="208" t="s">
        <v>106</v>
      </c>
      <c r="E511" s="208" t="s">
        <v>398</v>
      </c>
      <c r="F511" s="208"/>
      <c r="G511" s="206">
        <f t="shared" ref="G511:H511" si="411">G512+G515</f>
        <v>12019.699999999999</v>
      </c>
      <c r="H511" s="492">
        <f t="shared" si="411"/>
        <v>12019.699999999999</v>
      </c>
      <c r="I511" s="206">
        <f>I512+I515</f>
        <v>11657.46</v>
      </c>
      <c r="J511" s="206">
        <f t="shared" ref="J511:K511" si="412">J512+J515</f>
        <v>11975.22</v>
      </c>
      <c r="K511" s="206">
        <f t="shared" si="412"/>
        <v>12430.49</v>
      </c>
      <c r="L511" s="353"/>
      <c r="M511" s="216"/>
      <c r="N511" s="211"/>
    </row>
    <row r="512" spans="1:14" s="113" customFormat="1" ht="31.5" x14ac:dyDescent="0.25">
      <c r="A512" s="574" t="s">
        <v>318</v>
      </c>
      <c r="B512" s="325">
        <v>903</v>
      </c>
      <c r="C512" s="244" t="s">
        <v>162</v>
      </c>
      <c r="D512" s="244" t="s">
        <v>106</v>
      </c>
      <c r="E512" s="244" t="s">
        <v>401</v>
      </c>
      <c r="F512" s="244"/>
      <c r="G512" s="209">
        <f t="shared" ref="G512:H513" si="413">G513</f>
        <v>533</v>
      </c>
      <c r="H512" s="490">
        <f t="shared" si="413"/>
        <v>533</v>
      </c>
      <c r="I512" s="209">
        <f>I513</f>
        <v>215</v>
      </c>
      <c r="J512" s="209">
        <f t="shared" ref="J512:K513" si="414">J513</f>
        <v>215</v>
      </c>
      <c r="K512" s="209">
        <f t="shared" si="414"/>
        <v>215</v>
      </c>
      <c r="L512" s="354"/>
      <c r="M512" s="216"/>
      <c r="N512" s="211"/>
    </row>
    <row r="513" spans="1:18" s="113" customFormat="1" ht="78.75" x14ac:dyDescent="0.25">
      <c r="A513" s="574" t="s">
        <v>87</v>
      </c>
      <c r="B513" s="325">
        <v>903</v>
      </c>
      <c r="C513" s="244" t="s">
        <v>162</v>
      </c>
      <c r="D513" s="244" t="s">
        <v>106</v>
      </c>
      <c r="E513" s="244" t="s">
        <v>401</v>
      </c>
      <c r="F513" s="244" t="s">
        <v>88</v>
      </c>
      <c r="G513" s="209">
        <f t="shared" si="413"/>
        <v>533</v>
      </c>
      <c r="H513" s="490">
        <f t="shared" si="413"/>
        <v>533</v>
      </c>
      <c r="I513" s="209">
        <f>I514</f>
        <v>215</v>
      </c>
      <c r="J513" s="209">
        <f t="shared" si="414"/>
        <v>215</v>
      </c>
      <c r="K513" s="209">
        <f t="shared" si="414"/>
        <v>215</v>
      </c>
      <c r="L513" s="354"/>
      <c r="M513" s="216"/>
      <c r="N513" s="211"/>
    </row>
    <row r="514" spans="1:18" s="113" customFormat="1" ht="15.75" x14ac:dyDescent="0.25">
      <c r="A514" s="574" t="s">
        <v>171</v>
      </c>
      <c r="B514" s="325">
        <v>903</v>
      </c>
      <c r="C514" s="244" t="s">
        <v>162</v>
      </c>
      <c r="D514" s="244" t="s">
        <v>106</v>
      </c>
      <c r="E514" s="244" t="s">
        <v>401</v>
      </c>
      <c r="F514" s="244" t="s">
        <v>120</v>
      </c>
      <c r="G514" s="209">
        <v>533</v>
      </c>
      <c r="H514" s="490">
        <v>533</v>
      </c>
      <c r="I514" s="209">
        <v>215</v>
      </c>
      <c r="J514" s="209">
        <v>215</v>
      </c>
      <c r="K514" s="209">
        <v>215</v>
      </c>
      <c r="L514" s="354"/>
      <c r="M514" s="216"/>
      <c r="N514" s="211"/>
    </row>
    <row r="515" spans="1:18" s="113" customFormat="1" ht="15.75" x14ac:dyDescent="0.25">
      <c r="A515" s="574" t="s">
        <v>296</v>
      </c>
      <c r="B515" s="325">
        <v>903</v>
      </c>
      <c r="C515" s="244" t="s">
        <v>162</v>
      </c>
      <c r="D515" s="244" t="s">
        <v>106</v>
      </c>
      <c r="E515" s="244" t="s">
        <v>400</v>
      </c>
      <c r="F515" s="244"/>
      <c r="G515" s="209">
        <f t="shared" ref="G515:H515" si="415">G516+G518+G520</f>
        <v>11486.699999999999</v>
      </c>
      <c r="H515" s="490">
        <f t="shared" si="415"/>
        <v>11486.699999999999</v>
      </c>
      <c r="I515" s="209">
        <f>I516+I518+I520</f>
        <v>11442.46</v>
      </c>
      <c r="J515" s="209">
        <f t="shared" ref="J515:K515" si="416">J516+J518+J520</f>
        <v>11760.22</v>
      </c>
      <c r="K515" s="209">
        <f t="shared" si="416"/>
        <v>12215.49</v>
      </c>
      <c r="L515" s="279"/>
      <c r="M515" s="216"/>
      <c r="N515" s="211"/>
    </row>
    <row r="516" spans="1:18" s="113" customFormat="1" ht="78.75" x14ac:dyDescent="0.25">
      <c r="A516" s="574" t="s">
        <v>87</v>
      </c>
      <c r="B516" s="325">
        <v>903</v>
      </c>
      <c r="C516" s="244" t="s">
        <v>162</v>
      </c>
      <c r="D516" s="244" t="s">
        <v>106</v>
      </c>
      <c r="E516" s="244" t="s">
        <v>400</v>
      </c>
      <c r="F516" s="244" t="s">
        <v>88</v>
      </c>
      <c r="G516" s="209">
        <f t="shared" ref="G516:H516" si="417">G517</f>
        <v>10608.3</v>
      </c>
      <c r="H516" s="490">
        <f t="shared" si="417"/>
        <v>10608.3</v>
      </c>
      <c r="I516" s="209">
        <f>I517</f>
        <v>11064</v>
      </c>
      <c r="J516" s="209">
        <f t="shared" ref="J516:K516" si="418">J517</f>
        <v>11381.76</v>
      </c>
      <c r="K516" s="209">
        <f t="shared" si="418"/>
        <v>11837.03</v>
      </c>
      <c r="L516" s="279"/>
      <c r="M516" s="216"/>
      <c r="N516" s="211"/>
    </row>
    <row r="517" spans="1:18" s="113" customFormat="1" ht="21.2" customHeight="1" x14ac:dyDescent="0.25">
      <c r="A517" s="574" t="s">
        <v>171</v>
      </c>
      <c r="B517" s="325">
        <v>903</v>
      </c>
      <c r="C517" s="244" t="s">
        <v>162</v>
      </c>
      <c r="D517" s="244" t="s">
        <v>106</v>
      </c>
      <c r="E517" s="244" t="s">
        <v>400</v>
      </c>
      <c r="F517" s="244" t="s">
        <v>120</v>
      </c>
      <c r="G517" s="18">
        <v>10608.3</v>
      </c>
      <c r="H517" s="491">
        <v>10608.3</v>
      </c>
      <c r="I517" s="18">
        <v>11064</v>
      </c>
      <c r="J517" s="18">
        <v>11381.76</v>
      </c>
      <c r="K517" s="18">
        <v>11837.03</v>
      </c>
      <c r="L517" s="279"/>
      <c r="M517" s="216"/>
      <c r="N517" s="216"/>
      <c r="O517" s="223"/>
    </row>
    <row r="518" spans="1:18" s="113" customFormat="1" ht="31.5" x14ac:dyDescent="0.25">
      <c r="A518" s="574" t="s">
        <v>91</v>
      </c>
      <c r="B518" s="325">
        <v>903</v>
      </c>
      <c r="C518" s="244" t="s">
        <v>162</v>
      </c>
      <c r="D518" s="244" t="s">
        <v>106</v>
      </c>
      <c r="E518" s="244" t="s">
        <v>400</v>
      </c>
      <c r="F518" s="244" t="s">
        <v>92</v>
      </c>
      <c r="G518" s="209">
        <f t="shared" ref="G518:H518" si="419">G519</f>
        <v>878.4</v>
      </c>
      <c r="H518" s="490">
        <f t="shared" si="419"/>
        <v>878.4</v>
      </c>
      <c r="I518" s="209">
        <f>I519</f>
        <v>378.46</v>
      </c>
      <c r="J518" s="209">
        <f t="shared" ref="J518:K518" si="420">J519</f>
        <v>378.46</v>
      </c>
      <c r="K518" s="209">
        <f t="shared" si="420"/>
        <v>378.46</v>
      </c>
      <c r="L518" s="279"/>
      <c r="M518" s="216"/>
      <c r="N518" s="211"/>
    </row>
    <row r="519" spans="1:18" s="113" customFormat="1" ht="31.5" x14ac:dyDescent="0.25">
      <c r="A519" s="574" t="s">
        <v>93</v>
      </c>
      <c r="B519" s="325">
        <v>903</v>
      </c>
      <c r="C519" s="244" t="s">
        <v>162</v>
      </c>
      <c r="D519" s="244" t="s">
        <v>106</v>
      </c>
      <c r="E519" s="244" t="s">
        <v>400</v>
      </c>
      <c r="F519" s="244" t="s">
        <v>94</v>
      </c>
      <c r="G519" s="18">
        <v>878.4</v>
      </c>
      <c r="H519" s="491">
        <v>878.4</v>
      </c>
      <c r="I519" s="18">
        <v>378.46</v>
      </c>
      <c r="J519" s="18">
        <v>378.46</v>
      </c>
      <c r="K519" s="18">
        <v>378.46</v>
      </c>
      <c r="L519" s="279"/>
      <c r="M519" s="216"/>
      <c r="N519" s="211"/>
      <c r="O519" s="223"/>
    </row>
    <row r="520" spans="1:18" s="113" customFormat="1" ht="15.75" hidden="1" x14ac:dyDescent="0.25">
      <c r="A520" s="574" t="s">
        <v>95</v>
      </c>
      <c r="B520" s="325">
        <v>903</v>
      </c>
      <c r="C520" s="244" t="s">
        <v>162</v>
      </c>
      <c r="D520" s="244" t="s">
        <v>106</v>
      </c>
      <c r="E520" s="244" t="s">
        <v>400</v>
      </c>
      <c r="F520" s="244" t="s">
        <v>101</v>
      </c>
      <c r="G520" s="209">
        <f t="shared" ref="G520:H520" si="421">G521</f>
        <v>0</v>
      </c>
      <c r="H520" s="490">
        <f t="shared" si="421"/>
        <v>0</v>
      </c>
      <c r="I520" s="209">
        <f>I521</f>
        <v>0</v>
      </c>
      <c r="J520" s="209">
        <f t="shared" ref="J520:K520" si="422">J521</f>
        <v>0</v>
      </c>
      <c r="K520" s="209">
        <f t="shared" si="422"/>
        <v>0</v>
      </c>
      <c r="L520" s="279"/>
      <c r="M520" s="216"/>
      <c r="N520" s="211"/>
    </row>
    <row r="521" spans="1:18" s="113" customFormat="1" ht="15.75" hidden="1" x14ac:dyDescent="0.25">
      <c r="A521" s="574" t="s">
        <v>227</v>
      </c>
      <c r="B521" s="325">
        <v>903</v>
      </c>
      <c r="C521" s="244" t="s">
        <v>162</v>
      </c>
      <c r="D521" s="244" t="s">
        <v>106</v>
      </c>
      <c r="E521" s="244" t="s">
        <v>400</v>
      </c>
      <c r="F521" s="244" t="s">
        <v>97</v>
      </c>
      <c r="G521" s="209">
        <f t="shared" ref="G521:H521" si="423">14-12-2</f>
        <v>0</v>
      </c>
      <c r="H521" s="490">
        <f t="shared" si="423"/>
        <v>0</v>
      </c>
      <c r="I521" s="209">
        <f>14-12-2</f>
        <v>0</v>
      </c>
      <c r="J521" s="209">
        <f t="shared" ref="J521:K521" si="424">14-12-2</f>
        <v>0</v>
      </c>
      <c r="K521" s="209">
        <f t="shared" si="424"/>
        <v>0</v>
      </c>
      <c r="L521" s="279"/>
      <c r="M521" s="216"/>
      <c r="N521" s="211"/>
    </row>
    <row r="522" spans="1:18" ht="48.2" customHeight="1" x14ac:dyDescent="0.25">
      <c r="A522" s="572" t="s">
        <v>1104</v>
      </c>
      <c r="B522" s="205">
        <v>903</v>
      </c>
      <c r="C522" s="208" t="s">
        <v>162</v>
      </c>
      <c r="D522" s="208" t="s">
        <v>106</v>
      </c>
      <c r="E522" s="208" t="s">
        <v>172</v>
      </c>
      <c r="F522" s="208"/>
      <c r="G522" s="206">
        <f t="shared" ref="G522:K526" si="425">G523</f>
        <v>260</v>
      </c>
      <c r="H522" s="492">
        <f t="shared" si="425"/>
        <v>260</v>
      </c>
      <c r="I522" s="206">
        <f t="shared" si="425"/>
        <v>260</v>
      </c>
      <c r="J522" s="206">
        <f t="shared" si="425"/>
        <v>260</v>
      </c>
      <c r="K522" s="206">
        <f t="shared" si="425"/>
        <v>260</v>
      </c>
      <c r="O522" s="113"/>
      <c r="P522" s="1"/>
      <c r="Q522" s="1"/>
      <c r="R522" s="1"/>
    </row>
    <row r="523" spans="1:18" ht="31.5" x14ac:dyDescent="0.25">
      <c r="A523" s="572" t="s">
        <v>1109</v>
      </c>
      <c r="B523" s="205">
        <v>903</v>
      </c>
      <c r="C523" s="208" t="s">
        <v>162</v>
      </c>
      <c r="D523" s="208" t="s">
        <v>106</v>
      </c>
      <c r="E523" s="208" t="s">
        <v>181</v>
      </c>
      <c r="F523" s="208"/>
      <c r="G523" s="206">
        <f t="shared" si="425"/>
        <v>260</v>
      </c>
      <c r="H523" s="492">
        <f t="shared" si="425"/>
        <v>260</v>
      </c>
      <c r="I523" s="206">
        <f t="shared" si="425"/>
        <v>260</v>
      </c>
      <c r="J523" s="206">
        <f t="shared" si="425"/>
        <v>260</v>
      </c>
      <c r="K523" s="206">
        <f t="shared" si="425"/>
        <v>260</v>
      </c>
      <c r="O523" s="113"/>
      <c r="P523" s="1"/>
      <c r="Q523" s="1"/>
      <c r="R523" s="1"/>
    </row>
    <row r="524" spans="1:18" s="113" customFormat="1" ht="31.5" x14ac:dyDescent="0.25">
      <c r="A524" s="572" t="s">
        <v>440</v>
      </c>
      <c r="B524" s="205">
        <v>903</v>
      </c>
      <c r="C524" s="208" t="s">
        <v>162</v>
      </c>
      <c r="D524" s="208" t="s">
        <v>106</v>
      </c>
      <c r="E524" s="208" t="s">
        <v>589</v>
      </c>
      <c r="F524" s="208"/>
      <c r="G524" s="206">
        <f t="shared" si="425"/>
        <v>260</v>
      </c>
      <c r="H524" s="492">
        <f t="shared" si="425"/>
        <v>260</v>
      </c>
      <c r="I524" s="206">
        <f t="shared" si="425"/>
        <v>260</v>
      </c>
      <c r="J524" s="206">
        <f t="shared" si="425"/>
        <v>260</v>
      </c>
      <c r="K524" s="206">
        <f t="shared" si="425"/>
        <v>260</v>
      </c>
      <c r="L524" s="279"/>
      <c r="M524" s="216"/>
      <c r="N524" s="211"/>
    </row>
    <row r="525" spans="1:18" ht="31.5" x14ac:dyDescent="0.25">
      <c r="A525" s="574" t="s">
        <v>439</v>
      </c>
      <c r="B525" s="325">
        <v>903</v>
      </c>
      <c r="C525" s="244" t="s">
        <v>162</v>
      </c>
      <c r="D525" s="244" t="s">
        <v>106</v>
      </c>
      <c r="E525" s="244" t="s">
        <v>590</v>
      </c>
      <c r="F525" s="244"/>
      <c r="G525" s="209">
        <f t="shared" si="425"/>
        <v>260</v>
      </c>
      <c r="H525" s="490">
        <f t="shared" si="425"/>
        <v>260</v>
      </c>
      <c r="I525" s="209">
        <f t="shared" si="425"/>
        <v>260</v>
      </c>
      <c r="J525" s="209">
        <f t="shared" si="425"/>
        <v>260</v>
      </c>
      <c r="K525" s="209">
        <f t="shared" si="425"/>
        <v>260</v>
      </c>
      <c r="O525" s="113"/>
      <c r="P525" s="1"/>
      <c r="Q525" s="1"/>
      <c r="R525" s="1"/>
    </row>
    <row r="526" spans="1:18" ht="31.5" x14ac:dyDescent="0.25">
      <c r="A526" s="574" t="s">
        <v>91</v>
      </c>
      <c r="B526" s="325">
        <v>903</v>
      </c>
      <c r="C526" s="244" t="s">
        <v>162</v>
      </c>
      <c r="D526" s="244" t="s">
        <v>106</v>
      </c>
      <c r="E526" s="244" t="s">
        <v>590</v>
      </c>
      <c r="F526" s="244" t="s">
        <v>92</v>
      </c>
      <c r="G526" s="209">
        <f t="shared" si="425"/>
        <v>260</v>
      </c>
      <c r="H526" s="490">
        <f t="shared" si="425"/>
        <v>260</v>
      </c>
      <c r="I526" s="209">
        <f t="shared" si="425"/>
        <v>260</v>
      </c>
      <c r="J526" s="209">
        <f t="shared" si="425"/>
        <v>260</v>
      </c>
      <c r="K526" s="209">
        <f t="shared" si="425"/>
        <v>260</v>
      </c>
      <c r="O526" s="113"/>
      <c r="P526" s="1"/>
      <c r="Q526" s="1"/>
      <c r="R526" s="1"/>
    </row>
    <row r="527" spans="1:18" ht="31.5" x14ac:dyDescent="0.25">
      <c r="A527" s="574" t="s">
        <v>93</v>
      </c>
      <c r="B527" s="325">
        <v>903</v>
      </c>
      <c r="C527" s="244" t="s">
        <v>162</v>
      </c>
      <c r="D527" s="244" t="s">
        <v>106</v>
      </c>
      <c r="E527" s="244" t="s">
        <v>590</v>
      </c>
      <c r="F527" s="244" t="s">
        <v>94</v>
      </c>
      <c r="G527" s="209">
        <v>260</v>
      </c>
      <c r="H527" s="490">
        <v>260</v>
      </c>
      <c r="I527" s="209">
        <v>260</v>
      </c>
      <c r="J527" s="209">
        <v>260</v>
      </c>
      <c r="K527" s="209">
        <v>260</v>
      </c>
      <c r="O527" s="113"/>
      <c r="P527" s="1"/>
      <c r="Q527" s="1"/>
      <c r="R527" s="1"/>
    </row>
    <row r="528" spans="1:18" s="113" customFormat="1" ht="47.25" hidden="1" x14ac:dyDescent="0.25">
      <c r="A528" s="537" t="s">
        <v>1097</v>
      </c>
      <c r="B528" s="205">
        <v>903</v>
      </c>
      <c r="C528" s="208" t="s">
        <v>162</v>
      </c>
      <c r="D528" s="208" t="s">
        <v>106</v>
      </c>
      <c r="E528" s="208" t="s">
        <v>165</v>
      </c>
      <c r="F528" s="208"/>
      <c r="G528" s="206">
        <f t="shared" ref="G528:H528" si="426">G530</f>
        <v>0</v>
      </c>
      <c r="H528" s="492">
        <f t="shared" si="426"/>
        <v>0</v>
      </c>
      <c r="I528" s="206">
        <f>I530</f>
        <v>4</v>
      </c>
      <c r="J528" s="206">
        <f t="shared" ref="J528:K528" si="427">J530</f>
        <v>0</v>
      </c>
      <c r="K528" s="206">
        <f t="shared" si="427"/>
        <v>0</v>
      </c>
      <c r="L528" s="279"/>
      <c r="M528" s="216"/>
      <c r="N528" s="211"/>
    </row>
    <row r="529" spans="1:18" s="113" customFormat="1" ht="63" hidden="1" x14ac:dyDescent="0.25">
      <c r="A529" s="537" t="s">
        <v>466</v>
      </c>
      <c r="B529" s="205">
        <v>903</v>
      </c>
      <c r="C529" s="208" t="s">
        <v>162</v>
      </c>
      <c r="D529" s="208" t="s">
        <v>106</v>
      </c>
      <c r="E529" s="208" t="s">
        <v>386</v>
      </c>
      <c r="F529" s="208"/>
      <c r="G529" s="206">
        <f t="shared" ref="G529:H529" si="428">G532</f>
        <v>0</v>
      </c>
      <c r="H529" s="492">
        <f t="shared" si="428"/>
        <v>0</v>
      </c>
      <c r="I529" s="206">
        <f>I532</f>
        <v>4</v>
      </c>
      <c r="J529" s="206">
        <f t="shared" ref="J529:K529" si="429">J532</f>
        <v>0</v>
      </c>
      <c r="K529" s="206">
        <f t="shared" si="429"/>
        <v>0</v>
      </c>
      <c r="L529" s="279"/>
      <c r="M529" s="216"/>
      <c r="N529" s="211"/>
    </row>
    <row r="530" spans="1:18" s="113" customFormat="1" ht="47.25" hidden="1" x14ac:dyDescent="0.25">
      <c r="A530" s="536" t="s">
        <v>508</v>
      </c>
      <c r="B530" s="325">
        <v>903</v>
      </c>
      <c r="C530" s="244" t="s">
        <v>162</v>
      </c>
      <c r="D530" s="244" t="s">
        <v>106</v>
      </c>
      <c r="E530" s="244" t="s">
        <v>467</v>
      </c>
      <c r="F530" s="244"/>
      <c r="G530" s="209">
        <f t="shared" ref="G530:H531" si="430">G531</f>
        <v>0</v>
      </c>
      <c r="H530" s="490">
        <f t="shared" si="430"/>
        <v>0</v>
      </c>
      <c r="I530" s="209">
        <f>I531</f>
        <v>4</v>
      </c>
      <c r="J530" s="209">
        <f t="shared" ref="J530:K531" si="431">J531</f>
        <v>0</v>
      </c>
      <c r="K530" s="209">
        <f t="shared" si="431"/>
        <v>0</v>
      </c>
      <c r="L530" s="279"/>
      <c r="M530" s="216"/>
      <c r="N530" s="211"/>
    </row>
    <row r="531" spans="1:18" s="113" customFormat="1" ht="31.5" hidden="1" x14ac:dyDescent="0.25">
      <c r="A531" s="574" t="s">
        <v>91</v>
      </c>
      <c r="B531" s="325">
        <v>903</v>
      </c>
      <c r="C531" s="244" t="s">
        <v>162</v>
      </c>
      <c r="D531" s="244" t="s">
        <v>106</v>
      </c>
      <c r="E531" s="244" t="s">
        <v>467</v>
      </c>
      <c r="F531" s="244" t="s">
        <v>92</v>
      </c>
      <c r="G531" s="209">
        <f t="shared" si="430"/>
        <v>0</v>
      </c>
      <c r="H531" s="490">
        <f t="shared" si="430"/>
        <v>0</v>
      </c>
      <c r="I531" s="209">
        <f>I532</f>
        <v>4</v>
      </c>
      <c r="J531" s="209">
        <f t="shared" si="431"/>
        <v>0</v>
      </c>
      <c r="K531" s="209">
        <f t="shared" si="431"/>
        <v>0</v>
      </c>
      <c r="L531" s="279"/>
      <c r="M531" s="216"/>
      <c r="N531" s="211"/>
    </row>
    <row r="532" spans="1:18" s="113" customFormat="1" ht="31.5" hidden="1" x14ac:dyDescent="0.25">
      <c r="A532" s="574" t="s">
        <v>93</v>
      </c>
      <c r="B532" s="325">
        <v>903</v>
      </c>
      <c r="C532" s="244" t="s">
        <v>162</v>
      </c>
      <c r="D532" s="244" t="s">
        <v>106</v>
      </c>
      <c r="E532" s="244" t="s">
        <v>467</v>
      </c>
      <c r="F532" s="244" t="s">
        <v>94</v>
      </c>
      <c r="G532" s="209">
        <v>0</v>
      </c>
      <c r="H532" s="490">
        <v>0</v>
      </c>
      <c r="I532" s="209">
        <v>4</v>
      </c>
      <c r="J532" s="209">
        <v>0</v>
      </c>
      <c r="K532" s="209">
        <v>0</v>
      </c>
      <c r="L532" s="279"/>
      <c r="M532" s="216"/>
      <c r="N532" s="211"/>
    </row>
    <row r="533" spans="1:18" ht="15.75" x14ac:dyDescent="0.25">
      <c r="A533" s="572" t="s">
        <v>136</v>
      </c>
      <c r="B533" s="205">
        <v>903</v>
      </c>
      <c r="C533" s="208" t="s">
        <v>137</v>
      </c>
      <c r="D533" s="208"/>
      <c r="E533" s="208"/>
      <c r="F533" s="208"/>
      <c r="G533" s="206">
        <f t="shared" ref="G533:H534" si="432">G534</f>
        <v>1387.1</v>
      </c>
      <c r="H533" s="492">
        <f t="shared" si="432"/>
        <v>1387.1</v>
      </c>
      <c r="I533" s="206">
        <f>I534</f>
        <v>2021</v>
      </c>
      <c r="J533" s="206">
        <f t="shared" ref="J533:K534" si="433">J534</f>
        <v>2021</v>
      </c>
      <c r="K533" s="206">
        <f t="shared" si="433"/>
        <v>971</v>
      </c>
      <c r="O533" s="113"/>
      <c r="P533" s="1"/>
      <c r="Q533" s="1"/>
      <c r="R533" s="1"/>
    </row>
    <row r="534" spans="1:18" ht="15.75" x14ac:dyDescent="0.25">
      <c r="A534" s="572" t="s">
        <v>144</v>
      </c>
      <c r="B534" s="205">
        <v>903</v>
      </c>
      <c r="C534" s="208" t="s">
        <v>137</v>
      </c>
      <c r="D534" s="208" t="s">
        <v>123</v>
      </c>
      <c r="E534" s="208"/>
      <c r="F534" s="208"/>
      <c r="G534" s="206">
        <f t="shared" si="432"/>
        <v>1387.1</v>
      </c>
      <c r="H534" s="492">
        <f t="shared" si="432"/>
        <v>1387.1</v>
      </c>
      <c r="I534" s="206">
        <f>I535</f>
        <v>2021</v>
      </c>
      <c r="J534" s="206">
        <f t="shared" si="433"/>
        <v>2021</v>
      </c>
      <c r="K534" s="206">
        <f t="shared" si="433"/>
        <v>971</v>
      </c>
      <c r="O534" s="113"/>
      <c r="P534" s="1"/>
      <c r="Q534" s="1"/>
      <c r="R534" s="1"/>
    </row>
    <row r="535" spans="1:18" ht="45" customHeight="1" x14ac:dyDescent="0.25">
      <c r="A535" s="572" t="s">
        <v>1104</v>
      </c>
      <c r="B535" s="205">
        <v>903</v>
      </c>
      <c r="C535" s="208" t="s">
        <v>137</v>
      </c>
      <c r="D535" s="208" t="s">
        <v>123</v>
      </c>
      <c r="E535" s="208" t="s">
        <v>172</v>
      </c>
      <c r="F535" s="208"/>
      <c r="G535" s="206">
        <f t="shared" ref="G535:H535" si="434">G536+G541</f>
        <v>1387.1</v>
      </c>
      <c r="H535" s="492">
        <f t="shared" si="434"/>
        <v>1387.1</v>
      </c>
      <c r="I535" s="206">
        <f>I536+I541</f>
        <v>2021</v>
      </c>
      <c r="J535" s="206">
        <f t="shared" ref="J535:K535" si="435">J536+J541</f>
        <v>2021</v>
      </c>
      <c r="K535" s="206">
        <f t="shared" si="435"/>
        <v>971</v>
      </c>
      <c r="O535" s="113"/>
      <c r="P535" s="1"/>
      <c r="Q535" s="1"/>
      <c r="R535" s="1"/>
    </row>
    <row r="536" spans="1:18" ht="16.5" customHeight="1" x14ac:dyDescent="0.25">
      <c r="A536" s="572" t="s">
        <v>177</v>
      </c>
      <c r="B536" s="205">
        <v>903</v>
      </c>
      <c r="C536" s="208" t="s">
        <v>137</v>
      </c>
      <c r="D536" s="208" t="s">
        <v>123</v>
      </c>
      <c r="E536" s="208" t="s">
        <v>178</v>
      </c>
      <c r="F536" s="208"/>
      <c r="G536" s="206">
        <f t="shared" ref="G536:K539" si="436">G537</f>
        <v>0</v>
      </c>
      <c r="H536" s="492">
        <f t="shared" si="436"/>
        <v>0</v>
      </c>
      <c r="I536" s="206">
        <f t="shared" si="436"/>
        <v>314</v>
      </c>
      <c r="J536" s="206">
        <f t="shared" si="436"/>
        <v>314</v>
      </c>
      <c r="K536" s="206">
        <f t="shared" si="436"/>
        <v>314</v>
      </c>
      <c r="O536" s="113"/>
      <c r="P536" s="1"/>
      <c r="Q536" s="1"/>
      <c r="R536" s="1"/>
    </row>
    <row r="537" spans="1:18" s="113" customFormat="1" ht="33.75" customHeight="1" x14ac:dyDescent="0.25">
      <c r="A537" s="572" t="s">
        <v>367</v>
      </c>
      <c r="B537" s="205">
        <v>903</v>
      </c>
      <c r="C537" s="208" t="s">
        <v>137</v>
      </c>
      <c r="D537" s="208" t="s">
        <v>123</v>
      </c>
      <c r="E537" s="208" t="s">
        <v>366</v>
      </c>
      <c r="F537" s="208"/>
      <c r="G537" s="206">
        <f t="shared" si="436"/>
        <v>0</v>
      </c>
      <c r="H537" s="492">
        <f t="shared" si="436"/>
        <v>0</v>
      </c>
      <c r="I537" s="206">
        <f t="shared" si="436"/>
        <v>314</v>
      </c>
      <c r="J537" s="206">
        <f t="shared" si="436"/>
        <v>314</v>
      </c>
      <c r="K537" s="206">
        <f t="shared" si="436"/>
        <v>314</v>
      </c>
      <c r="L537" s="279"/>
      <c r="M537" s="216"/>
      <c r="N537" s="211"/>
    </row>
    <row r="538" spans="1:18" ht="31.5" x14ac:dyDescent="0.25">
      <c r="A538" s="574" t="s">
        <v>310</v>
      </c>
      <c r="B538" s="325">
        <v>903</v>
      </c>
      <c r="C538" s="244" t="s">
        <v>137</v>
      </c>
      <c r="D538" s="244" t="s">
        <v>123</v>
      </c>
      <c r="E538" s="244" t="s">
        <v>368</v>
      </c>
      <c r="F538" s="244"/>
      <c r="G538" s="209">
        <f t="shared" si="436"/>
        <v>0</v>
      </c>
      <c r="H538" s="490">
        <f t="shared" si="436"/>
        <v>0</v>
      </c>
      <c r="I538" s="209">
        <f t="shared" si="436"/>
        <v>314</v>
      </c>
      <c r="J538" s="209">
        <f t="shared" si="436"/>
        <v>314</v>
      </c>
      <c r="K538" s="209">
        <f t="shared" si="436"/>
        <v>314</v>
      </c>
      <c r="O538" s="113"/>
      <c r="P538" s="1"/>
      <c r="Q538" s="1"/>
      <c r="R538" s="1"/>
    </row>
    <row r="539" spans="1:18" ht="15.75" x14ac:dyDescent="0.25">
      <c r="A539" s="574" t="s">
        <v>140</v>
      </c>
      <c r="B539" s="325">
        <v>903</v>
      </c>
      <c r="C539" s="244" t="s">
        <v>137</v>
      </c>
      <c r="D539" s="244" t="s">
        <v>123</v>
      </c>
      <c r="E539" s="244" t="s">
        <v>368</v>
      </c>
      <c r="F539" s="244" t="s">
        <v>141</v>
      </c>
      <c r="G539" s="209">
        <f t="shared" si="436"/>
        <v>0</v>
      </c>
      <c r="H539" s="490">
        <f t="shared" si="436"/>
        <v>0</v>
      </c>
      <c r="I539" s="209">
        <f t="shared" si="436"/>
        <v>314</v>
      </c>
      <c r="J539" s="209">
        <f t="shared" si="436"/>
        <v>314</v>
      </c>
      <c r="K539" s="209">
        <f t="shared" si="436"/>
        <v>314</v>
      </c>
      <c r="O539" s="113"/>
      <c r="P539" s="1"/>
      <c r="Q539" s="1"/>
      <c r="R539" s="1"/>
    </row>
    <row r="540" spans="1:18" ht="31.5" x14ac:dyDescent="0.25">
      <c r="A540" s="574" t="s">
        <v>142</v>
      </c>
      <c r="B540" s="325">
        <v>903</v>
      </c>
      <c r="C540" s="244" t="s">
        <v>137</v>
      </c>
      <c r="D540" s="244" t="s">
        <v>123</v>
      </c>
      <c r="E540" s="244" t="s">
        <v>368</v>
      </c>
      <c r="F540" s="244" t="s">
        <v>143</v>
      </c>
      <c r="G540" s="209">
        <v>0</v>
      </c>
      <c r="H540" s="490">
        <v>0</v>
      </c>
      <c r="I540" s="209">
        <v>314</v>
      </c>
      <c r="J540" s="209">
        <v>314</v>
      </c>
      <c r="K540" s="209">
        <v>314</v>
      </c>
      <c r="O540" s="113"/>
      <c r="P540" s="1"/>
      <c r="Q540" s="1"/>
      <c r="R540" s="1"/>
    </row>
    <row r="541" spans="1:18" ht="31.5" x14ac:dyDescent="0.25">
      <c r="A541" s="572" t="s">
        <v>1110</v>
      </c>
      <c r="B541" s="205">
        <v>903</v>
      </c>
      <c r="C541" s="205">
        <v>10</v>
      </c>
      <c r="D541" s="208" t="s">
        <v>123</v>
      </c>
      <c r="E541" s="208" t="s">
        <v>181</v>
      </c>
      <c r="F541" s="208"/>
      <c r="G541" s="206">
        <f t="shared" ref="G541:H541" si="437">G542+G548+G554</f>
        <v>1387.1</v>
      </c>
      <c r="H541" s="492">
        <f t="shared" si="437"/>
        <v>1387.1</v>
      </c>
      <c r="I541" s="206">
        <f>I542+I548+I554</f>
        <v>1707</v>
      </c>
      <c r="J541" s="206">
        <f t="shared" ref="J541:K541" si="438">J542+J548+J554</f>
        <v>1707</v>
      </c>
      <c r="K541" s="206">
        <f t="shared" si="438"/>
        <v>657</v>
      </c>
      <c r="O541" s="113"/>
      <c r="P541" s="1"/>
      <c r="Q541" s="1"/>
      <c r="R541" s="1"/>
    </row>
    <row r="542" spans="1:18" s="113" customFormat="1" ht="31.5" x14ac:dyDescent="0.25">
      <c r="A542" s="572" t="s">
        <v>478</v>
      </c>
      <c r="B542" s="205">
        <v>903</v>
      </c>
      <c r="C542" s="208" t="s">
        <v>137</v>
      </c>
      <c r="D542" s="208" t="s">
        <v>123</v>
      </c>
      <c r="E542" s="208" t="s">
        <v>375</v>
      </c>
      <c r="F542" s="208"/>
      <c r="G542" s="206">
        <f t="shared" ref="G542:H542" si="439">G543</f>
        <v>754.1</v>
      </c>
      <c r="H542" s="492">
        <f t="shared" si="439"/>
        <v>754.1</v>
      </c>
      <c r="I542" s="206">
        <f>I543</f>
        <v>630</v>
      </c>
      <c r="J542" s="206">
        <f t="shared" ref="J542:K542" si="440">J543</f>
        <v>630</v>
      </c>
      <c r="K542" s="206">
        <f t="shared" si="440"/>
        <v>0</v>
      </c>
      <c r="L542" s="279"/>
      <c r="M542" s="216"/>
      <c r="N542" s="211"/>
    </row>
    <row r="543" spans="1:18" s="113" customFormat="1" ht="39.75" customHeight="1" x14ac:dyDescent="0.25">
      <c r="A543" s="28" t="s">
        <v>479</v>
      </c>
      <c r="B543" s="325">
        <v>903</v>
      </c>
      <c r="C543" s="244" t="s">
        <v>137</v>
      </c>
      <c r="D543" s="244" t="s">
        <v>123</v>
      </c>
      <c r="E543" s="244" t="s">
        <v>592</v>
      </c>
      <c r="F543" s="244"/>
      <c r="G543" s="209">
        <f t="shared" ref="G543:H543" si="441">G546+G545</f>
        <v>754.1</v>
      </c>
      <c r="H543" s="490">
        <f t="shared" si="441"/>
        <v>754.1</v>
      </c>
      <c r="I543" s="209">
        <f>I546+I545</f>
        <v>630</v>
      </c>
      <c r="J543" s="209">
        <f t="shared" ref="J543:K543" si="442">J546+J545</f>
        <v>630</v>
      </c>
      <c r="K543" s="209">
        <f t="shared" si="442"/>
        <v>0</v>
      </c>
      <c r="L543" s="279"/>
      <c r="M543" s="216"/>
      <c r="N543" s="211"/>
    </row>
    <row r="544" spans="1:18" s="113" customFormat="1" ht="31.5" x14ac:dyDescent="0.25">
      <c r="A544" s="574" t="s">
        <v>91</v>
      </c>
      <c r="B544" s="325">
        <v>903</v>
      </c>
      <c r="C544" s="244" t="s">
        <v>137</v>
      </c>
      <c r="D544" s="244" t="s">
        <v>123</v>
      </c>
      <c r="E544" s="244" t="s">
        <v>592</v>
      </c>
      <c r="F544" s="244" t="s">
        <v>92</v>
      </c>
      <c r="G544" s="209">
        <f t="shared" ref="G544:H544" si="443">G545</f>
        <v>124.1</v>
      </c>
      <c r="H544" s="490">
        <f t="shared" si="443"/>
        <v>124.1</v>
      </c>
      <c r="I544" s="209">
        <f>I545</f>
        <v>0</v>
      </c>
      <c r="J544" s="209">
        <f t="shared" ref="J544:K544" si="444">J545</f>
        <v>0</v>
      </c>
      <c r="K544" s="209">
        <f t="shared" si="444"/>
        <v>0</v>
      </c>
      <c r="L544" s="279"/>
      <c r="M544" s="216"/>
      <c r="N544" s="211"/>
    </row>
    <row r="545" spans="1:18" s="113" customFormat="1" ht="31.5" x14ac:dyDescent="0.25">
      <c r="A545" s="574" t="s">
        <v>93</v>
      </c>
      <c r="B545" s="325">
        <v>903</v>
      </c>
      <c r="C545" s="244" t="s">
        <v>137</v>
      </c>
      <c r="D545" s="244" t="s">
        <v>123</v>
      </c>
      <c r="E545" s="244" t="s">
        <v>592</v>
      </c>
      <c r="F545" s="244" t="s">
        <v>94</v>
      </c>
      <c r="G545" s="209">
        <v>124.1</v>
      </c>
      <c r="H545" s="490">
        <v>124.1</v>
      </c>
      <c r="I545" s="209">
        <v>0</v>
      </c>
      <c r="J545" s="209">
        <v>0</v>
      </c>
      <c r="K545" s="209">
        <v>0</v>
      </c>
      <c r="L545" s="279"/>
      <c r="M545" s="216"/>
      <c r="N545" s="211"/>
    </row>
    <row r="546" spans="1:18" s="113" customFormat="1" ht="15.75" x14ac:dyDescent="0.25">
      <c r="A546" s="574" t="s">
        <v>140</v>
      </c>
      <c r="B546" s="325">
        <v>903</v>
      </c>
      <c r="C546" s="244" t="s">
        <v>137</v>
      </c>
      <c r="D546" s="244" t="s">
        <v>123</v>
      </c>
      <c r="E546" s="244" t="s">
        <v>592</v>
      </c>
      <c r="F546" s="244" t="s">
        <v>141</v>
      </c>
      <c r="G546" s="209">
        <f t="shared" ref="G546:H546" si="445">G547</f>
        <v>630</v>
      </c>
      <c r="H546" s="490">
        <f t="shared" si="445"/>
        <v>630</v>
      </c>
      <c r="I546" s="209">
        <f>I547</f>
        <v>630</v>
      </c>
      <c r="J546" s="209">
        <f t="shared" ref="J546:K546" si="446">J547</f>
        <v>630</v>
      </c>
      <c r="K546" s="209">
        <f t="shared" si="446"/>
        <v>0</v>
      </c>
      <c r="L546" s="279"/>
      <c r="M546" s="216"/>
      <c r="N546" s="211"/>
    </row>
    <row r="547" spans="1:18" s="113" customFormat="1" ht="31.5" x14ac:dyDescent="0.25">
      <c r="A547" s="574" t="s">
        <v>175</v>
      </c>
      <c r="B547" s="325">
        <v>903</v>
      </c>
      <c r="C547" s="244" t="s">
        <v>137</v>
      </c>
      <c r="D547" s="244" t="s">
        <v>123</v>
      </c>
      <c r="E547" s="244" t="s">
        <v>592</v>
      </c>
      <c r="F547" s="244" t="s">
        <v>176</v>
      </c>
      <c r="G547" s="209">
        <v>630</v>
      </c>
      <c r="H547" s="490">
        <v>630</v>
      </c>
      <c r="I547" s="209">
        <v>630</v>
      </c>
      <c r="J547" s="209">
        <v>630</v>
      </c>
      <c r="K547" s="209">
        <v>0</v>
      </c>
      <c r="L547" s="279"/>
      <c r="M547" s="216"/>
      <c r="N547" s="211"/>
    </row>
    <row r="548" spans="1:18" s="113" customFormat="1" ht="31.5" x14ac:dyDescent="0.25">
      <c r="A548" s="572" t="s">
        <v>596</v>
      </c>
      <c r="B548" s="205">
        <v>903</v>
      </c>
      <c r="C548" s="205">
        <v>10</v>
      </c>
      <c r="D548" s="208" t="s">
        <v>123</v>
      </c>
      <c r="E548" s="208" t="s">
        <v>594</v>
      </c>
      <c r="F548" s="208"/>
      <c r="G548" s="206">
        <f t="shared" ref="G548:H548" si="447">G549</f>
        <v>213</v>
      </c>
      <c r="H548" s="492">
        <f t="shared" si="447"/>
        <v>213</v>
      </c>
      <c r="I548" s="206">
        <f>I549</f>
        <v>657</v>
      </c>
      <c r="J548" s="206">
        <f t="shared" ref="J548:K548" si="448">J549</f>
        <v>657</v>
      </c>
      <c r="K548" s="206">
        <f t="shared" si="448"/>
        <v>657</v>
      </c>
      <c r="L548" s="279"/>
      <c r="M548" s="216"/>
      <c r="N548" s="211"/>
    </row>
    <row r="549" spans="1:18" s="113" customFormat="1" ht="31.5" x14ac:dyDescent="0.25">
      <c r="A549" s="574" t="s">
        <v>593</v>
      </c>
      <c r="B549" s="325">
        <v>903</v>
      </c>
      <c r="C549" s="244" t="s">
        <v>137</v>
      </c>
      <c r="D549" s="244" t="s">
        <v>123</v>
      </c>
      <c r="E549" s="244" t="s">
        <v>595</v>
      </c>
      <c r="F549" s="244"/>
      <c r="G549" s="209">
        <f t="shared" ref="G549:H549" si="449">G551+G553</f>
        <v>213</v>
      </c>
      <c r="H549" s="490">
        <f t="shared" si="449"/>
        <v>213</v>
      </c>
      <c r="I549" s="209">
        <f>I551+I553</f>
        <v>657</v>
      </c>
      <c r="J549" s="209">
        <f t="shared" ref="J549:K549" si="450">J551+J553</f>
        <v>657</v>
      </c>
      <c r="K549" s="209">
        <f t="shared" si="450"/>
        <v>657</v>
      </c>
      <c r="L549" s="279"/>
      <c r="M549" s="216"/>
      <c r="N549" s="211"/>
    </row>
    <row r="550" spans="1:18" s="113" customFormat="1" ht="31.5" x14ac:dyDescent="0.25">
      <c r="A550" s="574" t="s">
        <v>91</v>
      </c>
      <c r="B550" s="325">
        <v>903</v>
      </c>
      <c r="C550" s="244" t="s">
        <v>137</v>
      </c>
      <c r="D550" s="244" t="s">
        <v>123</v>
      </c>
      <c r="E550" s="244" t="s">
        <v>595</v>
      </c>
      <c r="F550" s="244" t="s">
        <v>92</v>
      </c>
      <c r="G550" s="209">
        <f t="shared" ref="G550:H550" si="451">G551</f>
        <v>0</v>
      </c>
      <c r="H550" s="490">
        <f t="shared" si="451"/>
        <v>0</v>
      </c>
      <c r="I550" s="209">
        <f>I551</f>
        <v>400</v>
      </c>
      <c r="J550" s="209">
        <f t="shared" ref="J550:K550" si="452">J551</f>
        <v>400</v>
      </c>
      <c r="K550" s="209">
        <f t="shared" si="452"/>
        <v>400</v>
      </c>
      <c r="L550" s="279"/>
      <c r="M550" s="216"/>
      <c r="N550" s="211"/>
    </row>
    <row r="551" spans="1:18" s="113" customFormat="1" ht="31.5" x14ac:dyDescent="0.25">
      <c r="A551" s="574" t="s">
        <v>93</v>
      </c>
      <c r="B551" s="325">
        <v>903</v>
      </c>
      <c r="C551" s="244" t="s">
        <v>137</v>
      </c>
      <c r="D551" s="244" t="s">
        <v>123</v>
      </c>
      <c r="E551" s="244" t="s">
        <v>595</v>
      </c>
      <c r="F551" s="244" t="s">
        <v>94</v>
      </c>
      <c r="G551" s="209">
        <v>0</v>
      </c>
      <c r="H551" s="490">
        <v>0</v>
      </c>
      <c r="I551" s="209">
        <v>400</v>
      </c>
      <c r="J551" s="209">
        <v>400</v>
      </c>
      <c r="K551" s="209">
        <v>400</v>
      </c>
      <c r="L551" s="279"/>
      <c r="M551" s="216"/>
      <c r="N551" s="211"/>
    </row>
    <row r="552" spans="1:18" s="113" customFormat="1" ht="15.75" x14ac:dyDescent="0.25">
      <c r="A552" s="574" t="s">
        <v>140</v>
      </c>
      <c r="B552" s="325">
        <v>903</v>
      </c>
      <c r="C552" s="244" t="s">
        <v>137</v>
      </c>
      <c r="D552" s="244" t="s">
        <v>123</v>
      </c>
      <c r="E552" s="244" t="s">
        <v>595</v>
      </c>
      <c r="F552" s="244" t="s">
        <v>141</v>
      </c>
      <c r="G552" s="209">
        <f t="shared" ref="G552:H552" si="453">G553</f>
        <v>213</v>
      </c>
      <c r="H552" s="490">
        <f t="shared" si="453"/>
        <v>213</v>
      </c>
      <c r="I552" s="209">
        <f>I553</f>
        <v>257</v>
      </c>
      <c r="J552" s="209">
        <f t="shared" ref="J552:K552" si="454">J553</f>
        <v>257</v>
      </c>
      <c r="K552" s="209">
        <f t="shared" si="454"/>
        <v>257</v>
      </c>
      <c r="L552" s="279"/>
      <c r="M552" s="216"/>
      <c r="N552" s="211"/>
    </row>
    <row r="553" spans="1:18" s="113" customFormat="1" ht="31.5" x14ac:dyDescent="0.25">
      <c r="A553" s="574" t="s">
        <v>175</v>
      </c>
      <c r="B553" s="325">
        <v>903</v>
      </c>
      <c r="C553" s="244" t="s">
        <v>137</v>
      </c>
      <c r="D553" s="244" t="s">
        <v>123</v>
      </c>
      <c r="E553" s="244" t="s">
        <v>595</v>
      </c>
      <c r="F553" s="244" t="s">
        <v>176</v>
      </c>
      <c r="G553" s="209">
        <v>213</v>
      </c>
      <c r="H553" s="490">
        <v>213</v>
      </c>
      <c r="I553" s="209">
        <v>257</v>
      </c>
      <c r="J553" s="209">
        <v>257</v>
      </c>
      <c r="K553" s="209">
        <v>257</v>
      </c>
      <c r="L553" s="279"/>
      <c r="M553" s="216"/>
      <c r="N553" s="211"/>
    </row>
    <row r="554" spans="1:18" s="113" customFormat="1" ht="31.5" x14ac:dyDescent="0.25">
      <c r="A554" s="572" t="s">
        <v>440</v>
      </c>
      <c r="B554" s="205">
        <v>903</v>
      </c>
      <c r="C554" s="205">
        <v>10</v>
      </c>
      <c r="D554" s="208" t="s">
        <v>123</v>
      </c>
      <c r="E554" s="208" t="s">
        <v>589</v>
      </c>
      <c r="F554" s="208"/>
      <c r="G554" s="206">
        <f t="shared" ref="G554:K556" si="455">G555</f>
        <v>420</v>
      </c>
      <c r="H554" s="492">
        <f t="shared" si="455"/>
        <v>420</v>
      </c>
      <c r="I554" s="206">
        <f t="shared" si="455"/>
        <v>420</v>
      </c>
      <c r="J554" s="206">
        <f t="shared" si="455"/>
        <v>420</v>
      </c>
      <c r="K554" s="206">
        <f t="shared" si="455"/>
        <v>0</v>
      </c>
      <c r="L554" s="279"/>
      <c r="M554" s="216"/>
      <c r="N554" s="211"/>
    </row>
    <row r="555" spans="1:18" ht="15.75" x14ac:dyDescent="0.25">
      <c r="A555" s="574" t="s">
        <v>476</v>
      </c>
      <c r="B555" s="325">
        <v>903</v>
      </c>
      <c r="C555" s="244" t="s">
        <v>137</v>
      </c>
      <c r="D555" s="244" t="s">
        <v>123</v>
      </c>
      <c r="E555" s="244" t="s">
        <v>591</v>
      </c>
      <c r="F555" s="244"/>
      <c r="G555" s="209">
        <f t="shared" si="455"/>
        <v>420</v>
      </c>
      <c r="H555" s="490">
        <f t="shared" si="455"/>
        <v>420</v>
      </c>
      <c r="I555" s="209">
        <f t="shared" si="455"/>
        <v>420</v>
      </c>
      <c r="J555" s="209">
        <f t="shared" si="455"/>
        <v>420</v>
      </c>
      <c r="K555" s="209">
        <f t="shared" si="455"/>
        <v>0</v>
      </c>
      <c r="O555" s="113"/>
      <c r="P555" s="1"/>
      <c r="Q555" s="1"/>
      <c r="R555" s="1"/>
    </row>
    <row r="556" spans="1:18" ht="15.75" x14ac:dyDescent="0.25">
      <c r="A556" s="574" t="s">
        <v>140</v>
      </c>
      <c r="B556" s="325">
        <v>903</v>
      </c>
      <c r="C556" s="244" t="s">
        <v>137</v>
      </c>
      <c r="D556" s="244" t="s">
        <v>123</v>
      </c>
      <c r="E556" s="244" t="s">
        <v>591</v>
      </c>
      <c r="F556" s="244" t="s">
        <v>141</v>
      </c>
      <c r="G556" s="209">
        <f t="shared" si="455"/>
        <v>420</v>
      </c>
      <c r="H556" s="490">
        <f t="shared" si="455"/>
        <v>420</v>
      </c>
      <c r="I556" s="209">
        <f t="shared" si="455"/>
        <v>420</v>
      </c>
      <c r="J556" s="209">
        <f t="shared" si="455"/>
        <v>420</v>
      </c>
      <c r="K556" s="209">
        <f t="shared" si="455"/>
        <v>0</v>
      </c>
      <c r="O556" s="113"/>
      <c r="P556" s="1"/>
      <c r="Q556" s="1"/>
      <c r="R556" s="1"/>
    </row>
    <row r="557" spans="1:18" ht="31.5" x14ac:dyDescent="0.25">
      <c r="A557" s="574" t="s">
        <v>175</v>
      </c>
      <c r="B557" s="325">
        <v>903</v>
      </c>
      <c r="C557" s="244" t="s">
        <v>137</v>
      </c>
      <c r="D557" s="244" t="s">
        <v>123</v>
      </c>
      <c r="E557" s="244" t="s">
        <v>591</v>
      </c>
      <c r="F557" s="244" t="s">
        <v>176</v>
      </c>
      <c r="G557" s="209">
        <v>420</v>
      </c>
      <c r="H557" s="490">
        <v>420</v>
      </c>
      <c r="I557" s="209">
        <v>420</v>
      </c>
      <c r="J557" s="209">
        <v>420</v>
      </c>
      <c r="K557" s="209">
        <v>0</v>
      </c>
      <c r="O557" s="113"/>
      <c r="P557" s="1"/>
      <c r="Q557" s="1"/>
      <c r="R557" s="1"/>
    </row>
    <row r="558" spans="1:18" s="113" customFormat="1" ht="15.75" x14ac:dyDescent="0.25">
      <c r="A558" s="572" t="s">
        <v>234</v>
      </c>
      <c r="B558" s="205">
        <v>903</v>
      </c>
      <c r="C558" s="208" t="s">
        <v>135</v>
      </c>
      <c r="D558" s="244"/>
      <c r="E558" s="244"/>
      <c r="F558" s="244"/>
      <c r="G558" s="206">
        <f t="shared" ref="G558:H558" si="456">G559</f>
        <v>5146.9000000000005</v>
      </c>
      <c r="H558" s="492">
        <f t="shared" si="456"/>
        <v>5146.9000000000005</v>
      </c>
      <c r="I558" s="206">
        <f>I559</f>
        <v>6083.0399999999991</v>
      </c>
      <c r="J558" s="206">
        <f t="shared" ref="J558:K558" si="457">J559</f>
        <v>6270.39</v>
      </c>
      <c r="K558" s="206">
        <f t="shared" si="457"/>
        <v>6465.28</v>
      </c>
      <c r="L558" s="279"/>
      <c r="M558" s="216"/>
      <c r="N558" s="211"/>
    </row>
    <row r="559" spans="1:18" s="113" customFormat="1" ht="15.75" x14ac:dyDescent="0.25">
      <c r="A559" s="572" t="s">
        <v>235</v>
      </c>
      <c r="B559" s="205">
        <v>903</v>
      </c>
      <c r="C559" s="208" t="s">
        <v>135</v>
      </c>
      <c r="D559" s="208" t="s">
        <v>122</v>
      </c>
      <c r="E559" s="208"/>
      <c r="F559" s="208"/>
      <c r="G559" s="206">
        <f t="shared" ref="G559:H559" si="458">G560+G573</f>
        <v>5146.9000000000005</v>
      </c>
      <c r="H559" s="492">
        <f t="shared" si="458"/>
        <v>5146.9000000000005</v>
      </c>
      <c r="I559" s="206">
        <f>I560+I573</f>
        <v>6083.0399999999991</v>
      </c>
      <c r="J559" s="206">
        <f t="shared" ref="J559:K559" si="459">J560+J573</f>
        <v>6270.39</v>
      </c>
      <c r="K559" s="206">
        <f t="shared" si="459"/>
        <v>6465.28</v>
      </c>
      <c r="L559" s="279"/>
      <c r="M559" s="216"/>
      <c r="N559" s="211"/>
    </row>
    <row r="560" spans="1:18" s="113" customFormat="1" ht="31.5" x14ac:dyDescent="0.25">
      <c r="A560" s="572" t="s">
        <v>659</v>
      </c>
      <c r="B560" s="205">
        <v>903</v>
      </c>
      <c r="C560" s="208" t="s">
        <v>135</v>
      </c>
      <c r="D560" s="208" t="s">
        <v>122</v>
      </c>
      <c r="E560" s="208" t="s">
        <v>150</v>
      </c>
      <c r="F560" s="208"/>
      <c r="G560" s="206">
        <f t="shared" ref="G560:H560" si="460">G561+G569</f>
        <v>5068.9000000000005</v>
      </c>
      <c r="H560" s="492">
        <f t="shared" si="460"/>
        <v>5068.9000000000005</v>
      </c>
      <c r="I560" s="206">
        <f>I561+I569</f>
        <v>6005.0399999999991</v>
      </c>
      <c r="J560" s="206">
        <f t="shared" ref="J560:K560" si="461">J561+J569</f>
        <v>6192.39</v>
      </c>
      <c r="K560" s="206">
        <f t="shared" si="461"/>
        <v>6387.28</v>
      </c>
      <c r="L560" s="279"/>
      <c r="M560" s="216"/>
      <c r="N560" s="211"/>
    </row>
    <row r="561" spans="1:14" s="113" customFormat="1" ht="31.5" x14ac:dyDescent="0.25">
      <c r="A561" s="572" t="s">
        <v>640</v>
      </c>
      <c r="B561" s="205">
        <v>903</v>
      </c>
      <c r="C561" s="208" t="s">
        <v>135</v>
      </c>
      <c r="D561" s="208" t="s">
        <v>122</v>
      </c>
      <c r="E561" s="208" t="s">
        <v>576</v>
      </c>
      <c r="F561" s="208"/>
      <c r="G561" s="206">
        <f t="shared" ref="G561:H561" si="462">G562</f>
        <v>5068.9000000000005</v>
      </c>
      <c r="H561" s="492">
        <f t="shared" si="462"/>
        <v>5068.9000000000005</v>
      </c>
      <c r="I561" s="206">
        <f>I562</f>
        <v>5747.0399999999991</v>
      </c>
      <c r="J561" s="206">
        <f t="shared" ref="J561:K561" si="463">J562</f>
        <v>5934.39</v>
      </c>
      <c r="K561" s="206">
        <f t="shared" si="463"/>
        <v>6129.28</v>
      </c>
      <c r="L561" s="279"/>
      <c r="M561" s="216"/>
      <c r="N561" s="211"/>
    </row>
    <row r="562" spans="1:14" s="113" customFormat="1" ht="15.75" x14ac:dyDescent="0.25">
      <c r="A562" s="574" t="s">
        <v>296</v>
      </c>
      <c r="B562" s="325">
        <v>903</v>
      </c>
      <c r="C562" s="244" t="s">
        <v>135</v>
      </c>
      <c r="D562" s="244" t="s">
        <v>122</v>
      </c>
      <c r="E562" s="244" t="s">
        <v>577</v>
      </c>
      <c r="F562" s="244"/>
      <c r="G562" s="209">
        <f t="shared" ref="G562:H562" si="464">G563+G565+G567</f>
        <v>5068.9000000000005</v>
      </c>
      <c r="H562" s="490">
        <f t="shared" si="464"/>
        <v>5068.9000000000005</v>
      </c>
      <c r="I562" s="209">
        <f>I563+I565+I567</f>
        <v>5747.0399999999991</v>
      </c>
      <c r="J562" s="209">
        <f t="shared" ref="J562:K562" si="465">J563+J565+J567</f>
        <v>5934.39</v>
      </c>
      <c r="K562" s="209">
        <f t="shared" si="465"/>
        <v>6129.28</v>
      </c>
      <c r="L562" s="279"/>
      <c r="M562" s="216"/>
      <c r="N562" s="211"/>
    </row>
    <row r="563" spans="1:14" s="113" customFormat="1" ht="78.75" x14ac:dyDescent="0.25">
      <c r="A563" s="574" t="s">
        <v>87</v>
      </c>
      <c r="B563" s="325">
        <v>903</v>
      </c>
      <c r="C563" s="244" t="s">
        <v>135</v>
      </c>
      <c r="D563" s="244" t="s">
        <v>122</v>
      </c>
      <c r="E563" s="244" t="s">
        <v>577</v>
      </c>
      <c r="F563" s="244" t="s">
        <v>88</v>
      </c>
      <c r="G563" s="209">
        <f t="shared" ref="G563:H563" si="466">G564</f>
        <v>4142.3</v>
      </c>
      <c r="H563" s="490">
        <f t="shared" si="466"/>
        <v>4142.3</v>
      </c>
      <c r="I563" s="209">
        <f>I564</f>
        <v>4677.9399999999996</v>
      </c>
      <c r="J563" s="209">
        <f t="shared" ref="J563:K563" si="467">J564</f>
        <v>4865.05</v>
      </c>
      <c r="K563" s="209">
        <f t="shared" si="467"/>
        <v>5059.6499999999996</v>
      </c>
      <c r="L563" s="279"/>
      <c r="M563" s="216"/>
      <c r="N563" s="211"/>
    </row>
    <row r="564" spans="1:14" s="113" customFormat="1" ht="15.75" x14ac:dyDescent="0.25">
      <c r="A564" s="574" t="s">
        <v>119</v>
      </c>
      <c r="B564" s="325">
        <v>903</v>
      </c>
      <c r="C564" s="244" t="s">
        <v>135</v>
      </c>
      <c r="D564" s="244" t="s">
        <v>122</v>
      </c>
      <c r="E564" s="244" t="s">
        <v>577</v>
      </c>
      <c r="F564" s="244" t="s">
        <v>120</v>
      </c>
      <c r="G564" s="18">
        <v>4142.3</v>
      </c>
      <c r="H564" s="491">
        <v>4142.3</v>
      </c>
      <c r="I564" s="18">
        <v>4677.9399999999996</v>
      </c>
      <c r="J564" s="18">
        <v>4865.05</v>
      </c>
      <c r="K564" s="18">
        <v>5059.6499999999996</v>
      </c>
      <c r="L564" s="279"/>
      <c r="M564" s="216"/>
      <c r="N564" s="216"/>
    </row>
    <row r="565" spans="1:14" s="113" customFormat="1" ht="31.5" x14ac:dyDescent="0.25">
      <c r="A565" s="574" t="s">
        <v>91</v>
      </c>
      <c r="B565" s="325">
        <v>903</v>
      </c>
      <c r="C565" s="244" t="s">
        <v>135</v>
      </c>
      <c r="D565" s="244" t="s">
        <v>122</v>
      </c>
      <c r="E565" s="244" t="s">
        <v>577</v>
      </c>
      <c r="F565" s="244" t="s">
        <v>92</v>
      </c>
      <c r="G565" s="209">
        <f t="shared" ref="G565:H565" si="468">G566</f>
        <v>748.1</v>
      </c>
      <c r="H565" s="490">
        <f t="shared" si="468"/>
        <v>748.1</v>
      </c>
      <c r="I565" s="209">
        <f>I566</f>
        <v>1051.5999999999999</v>
      </c>
      <c r="J565" s="209">
        <f t="shared" ref="J565:K565" si="469">J566</f>
        <v>1051.8399999999999</v>
      </c>
      <c r="K565" s="209">
        <f t="shared" si="469"/>
        <v>1052.1300000000001</v>
      </c>
      <c r="L565" s="279"/>
      <c r="M565" s="216"/>
      <c r="N565" s="211"/>
    </row>
    <row r="566" spans="1:14" s="113" customFormat="1" ht="31.5" x14ac:dyDescent="0.25">
      <c r="A566" s="574" t="s">
        <v>93</v>
      </c>
      <c r="B566" s="325">
        <v>903</v>
      </c>
      <c r="C566" s="244" t="s">
        <v>135</v>
      </c>
      <c r="D566" s="244" t="s">
        <v>122</v>
      </c>
      <c r="E566" s="244" t="s">
        <v>577</v>
      </c>
      <c r="F566" s="244" t="s">
        <v>94</v>
      </c>
      <c r="G566" s="18">
        <v>748.1</v>
      </c>
      <c r="H566" s="491">
        <v>748.1</v>
      </c>
      <c r="I566" s="18">
        <v>1051.5999999999999</v>
      </c>
      <c r="J566" s="18">
        <v>1051.8399999999999</v>
      </c>
      <c r="K566" s="18">
        <v>1052.1300000000001</v>
      </c>
      <c r="L566" s="279"/>
      <c r="M566" s="216"/>
      <c r="N566" s="211"/>
    </row>
    <row r="567" spans="1:14" s="113" customFormat="1" ht="15.75" x14ac:dyDescent="0.25">
      <c r="A567" s="574" t="s">
        <v>95</v>
      </c>
      <c r="B567" s="325">
        <v>903</v>
      </c>
      <c r="C567" s="244" t="s">
        <v>135</v>
      </c>
      <c r="D567" s="244" t="s">
        <v>122</v>
      </c>
      <c r="E567" s="244" t="s">
        <v>577</v>
      </c>
      <c r="F567" s="244" t="s">
        <v>101</v>
      </c>
      <c r="G567" s="209">
        <f t="shared" ref="G567:H567" si="470">G568</f>
        <v>178.5</v>
      </c>
      <c r="H567" s="490">
        <f t="shared" si="470"/>
        <v>178.5</v>
      </c>
      <c r="I567" s="209">
        <f>I568</f>
        <v>17.5</v>
      </c>
      <c r="J567" s="209">
        <f t="shared" ref="J567:K567" si="471">J568</f>
        <v>17.5</v>
      </c>
      <c r="K567" s="209">
        <f t="shared" si="471"/>
        <v>17.5</v>
      </c>
      <c r="L567" s="279"/>
      <c r="M567" s="216"/>
      <c r="N567" s="211"/>
    </row>
    <row r="568" spans="1:14" s="113" customFormat="1" ht="15.75" x14ac:dyDescent="0.25">
      <c r="A568" s="574" t="s">
        <v>227</v>
      </c>
      <c r="B568" s="325">
        <v>903</v>
      </c>
      <c r="C568" s="244" t="s">
        <v>135</v>
      </c>
      <c r="D568" s="244" t="s">
        <v>122</v>
      </c>
      <c r="E568" s="244" t="s">
        <v>577</v>
      </c>
      <c r="F568" s="244" t="s">
        <v>97</v>
      </c>
      <c r="G568" s="209">
        <v>178.5</v>
      </c>
      <c r="H568" s="490">
        <v>178.5</v>
      </c>
      <c r="I568" s="209">
        <v>17.5</v>
      </c>
      <c r="J568" s="209">
        <v>17.5</v>
      </c>
      <c r="K568" s="209">
        <v>17.5</v>
      </c>
      <c r="L568" s="279"/>
      <c r="M568" s="216"/>
      <c r="N568" s="211"/>
    </row>
    <row r="569" spans="1:14" s="113" customFormat="1" ht="31.5" x14ac:dyDescent="0.25">
      <c r="A569" s="572" t="s">
        <v>394</v>
      </c>
      <c r="B569" s="205">
        <v>903</v>
      </c>
      <c r="C569" s="208" t="s">
        <v>135</v>
      </c>
      <c r="D569" s="208" t="s">
        <v>122</v>
      </c>
      <c r="E569" s="208" t="s">
        <v>581</v>
      </c>
      <c r="F569" s="208"/>
      <c r="G569" s="206">
        <f t="shared" ref="G569:K571" si="472">G570</f>
        <v>0</v>
      </c>
      <c r="H569" s="492">
        <f t="shared" si="472"/>
        <v>0</v>
      </c>
      <c r="I569" s="206">
        <f t="shared" si="472"/>
        <v>258</v>
      </c>
      <c r="J569" s="206">
        <f t="shared" si="472"/>
        <v>258</v>
      </c>
      <c r="K569" s="206">
        <f t="shared" si="472"/>
        <v>258</v>
      </c>
      <c r="L569" s="279"/>
      <c r="M569" s="216"/>
      <c r="N569" s="211"/>
    </row>
    <row r="570" spans="1:14" s="113" customFormat="1" ht="31.5" x14ac:dyDescent="0.25">
      <c r="A570" s="574" t="s">
        <v>318</v>
      </c>
      <c r="B570" s="325">
        <v>903</v>
      </c>
      <c r="C570" s="244" t="s">
        <v>135</v>
      </c>
      <c r="D570" s="244" t="s">
        <v>122</v>
      </c>
      <c r="E570" s="244" t="s">
        <v>582</v>
      </c>
      <c r="F570" s="244"/>
      <c r="G570" s="209">
        <f t="shared" si="472"/>
        <v>0</v>
      </c>
      <c r="H570" s="490">
        <f t="shared" si="472"/>
        <v>0</v>
      </c>
      <c r="I570" s="209">
        <f t="shared" si="472"/>
        <v>258</v>
      </c>
      <c r="J570" s="209">
        <f t="shared" si="472"/>
        <v>258</v>
      </c>
      <c r="K570" s="209">
        <f t="shared" si="472"/>
        <v>258</v>
      </c>
      <c r="L570" s="279"/>
      <c r="M570" s="216"/>
      <c r="N570" s="211"/>
    </row>
    <row r="571" spans="1:14" s="113" customFormat="1" ht="78.75" x14ac:dyDescent="0.25">
      <c r="A571" s="574" t="s">
        <v>87</v>
      </c>
      <c r="B571" s="325">
        <v>903</v>
      </c>
      <c r="C571" s="244" t="s">
        <v>135</v>
      </c>
      <c r="D571" s="244" t="s">
        <v>122</v>
      </c>
      <c r="E571" s="244" t="s">
        <v>582</v>
      </c>
      <c r="F571" s="244" t="s">
        <v>88</v>
      </c>
      <c r="G571" s="209">
        <f t="shared" si="472"/>
        <v>0</v>
      </c>
      <c r="H571" s="490">
        <f t="shared" si="472"/>
        <v>0</v>
      </c>
      <c r="I571" s="209">
        <f t="shared" si="472"/>
        <v>258</v>
      </c>
      <c r="J571" s="209">
        <f t="shared" si="472"/>
        <v>258</v>
      </c>
      <c r="K571" s="209">
        <f t="shared" si="472"/>
        <v>258</v>
      </c>
      <c r="L571" s="279"/>
      <c r="M571" s="216"/>
      <c r="N571" s="211"/>
    </row>
    <row r="572" spans="1:14" s="113" customFormat="1" ht="15.75" x14ac:dyDescent="0.25">
      <c r="A572" s="574" t="s">
        <v>119</v>
      </c>
      <c r="B572" s="325">
        <v>903</v>
      </c>
      <c r="C572" s="244" t="s">
        <v>135</v>
      </c>
      <c r="D572" s="244" t="s">
        <v>122</v>
      </c>
      <c r="E572" s="244" t="s">
        <v>582</v>
      </c>
      <c r="F572" s="244" t="s">
        <v>120</v>
      </c>
      <c r="G572" s="209">
        <v>0</v>
      </c>
      <c r="H572" s="490">
        <v>0</v>
      </c>
      <c r="I572" s="209">
        <v>258</v>
      </c>
      <c r="J572" s="209">
        <v>258</v>
      </c>
      <c r="K572" s="209">
        <v>258</v>
      </c>
      <c r="L572" s="279"/>
      <c r="M572" s="216"/>
      <c r="N572" s="211"/>
    </row>
    <row r="573" spans="1:14" s="113" customFormat="1" ht="47.25" x14ac:dyDescent="0.25">
      <c r="A573" s="239" t="s">
        <v>657</v>
      </c>
      <c r="B573" s="205">
        <v>903</v>
      </c>
      <c r="C573" s="208" t="s">
        <v>135</v>
      </c>
      <c r="D573" s="208" t="s">
        <v>122</v>
      </c>
      <c r="E573" s="208" t="s">
        <v>269</v>
      </c>
      <c r="F573" s="213"/>
      <c r="G573" s="206">
        <f t="shared" ref="G573:H573" si="473">G575</f>
        <v>78</v>
      </c>
      <c r="H573" s="492">
        <f t="shared" si="473"/>
        <v>78</v>
      </c>
      <c r="I573" s="206">
        <f>I575</f>
        <v>78</v>
      </c>
      <c r="J573" s="206">
        <f t="shared" ref="J573:K573" si="474">J575</f>
        <v>78</v>
      </c>
      <c r="K573" s="206">
        <f t="shared" si="474"/>
        <v>78</v>
      </c>
      <c r="L573" s="279"/>
      <c r="M573" s="216"/>
      <c r="N573" s="211"/>
    </row>
    <row r="574" spans="1:14" s="113" customFormat="1" ht="47.25" x14ac:dyDescent="0.25">
      <c r="A574" s="239" t="s">
        <v>355</v>
      </c>
      <c r="B574" s="205">
        <v>903</v>
      </c>
      <c r="C574" s="208" t="s">
        <v>135</v>
      </c>
      <c r="D574" s="208" t="s">
        <v>122</v>
      </c>
      <c r="E574" s="208" t="s">
        <v>353</v>
      </c>
      <c r="F574" s="213"/>
      <c r="G574" s="206">
        <f t="shared" ref="G574:K576" si="475">G575</f>
        <v>78</v>
      </c>
      <c r="H574" s="492">
        <f t="shared" si="475"/>
        <v>78</v>
      </c>
      <c r="I574" s="206">
        <f t="shared" si="475"/>
        <v>78</v>
      </c>
      <c r="J574" s="206">
        <f t="shared" si="475"/>
        <v>78</v>
      </c>
      <c r="K574" s="206">
        <f t="shared" si="475"/>
        <v>78</v>
      </c>
      <c r="L574" s="279"/>
      <c r="M574" s="216"/>
      <c r="N574" s="211"/>
    </row>
    <row r="575" spans="1:14" s="113" customFormat="1" ht="31.5" x14ac:dyDescent="0.25">
      <c r="A575" s="28" t="s">
        <v>447</v>
      </c>
      <c r="B575" s="325">
        <v>903</v>
      </c>
      <c r="C575" s="244" t="s">
        <v>135</v>
      </c>
      <c r="D575" s="244" t="s">
        <v>122</v>
      </c>
      <c r="E575" s="244" t="s">
        <v>354</v>
      </c>
      <c r="F575" s="210"/>
      <c r="G575" s="209">
        <f t="shared" si="475"/>
        <v>78</v>
      </c>
      <c r="H575" s="490">
        <f t="shared" si="475"/>
        <v>78</v>
      </c>
      <c r="I575" s="209">
        <f t="shared" si="475"/>
        <v>78</v>
      </c>
      <c r="J575" s="209">
        <f t="shared" si="475"/>
        <v>78</v>
      </c>
      <c r="K575" s="209">
        <f t="shared" si="475"/>
        <v>78</v>
      </c>
      <c r="L575" s="279"/>
      <c r="M575" s="216"/>
      <c r="N575" s="211"/>
    </row>
    <row r="576" spans="1:14" s="113" customFormat="1" ht="31.5" x14ac:dyDescent="0.25">
      <c r="A576" s="574" t="s">
        <v>91</v>
      </c>
      <c r="B576" s="325">
        <v>903</v>
      </c>
      <c r="C576" s="244" t="s">
        <v>135</v>
      </c>
      <c r="D576" s="244" t="s">
        <v>122</v>
      </c>
      <c r="E576" s="244" t="s">
        <v>354</v>
      </c>
      <c r="F576" s="210" t="s">
        <v>92</v>
      </c>
      <c r="G576" s="209">
        <f t="shared" si="475"/>
        <v>78</v>
      </c>
      <c r="H576" s="490">
        <f t="shared" si="475"/>
        <v>78</v>
      </c>
      <c r="I576" s="209">
        <f t="shared" si="475"/>
        <v>78</v>
      </c>
      <c r="J576" s="209">
        <f t="shared" si="475"/>
        <v>78</v>
      </c>
      <c r="K576" s="209">
        <f t="shared" si="475"/>
        <v>78</v>
      </c>
      <c r="L576" s="279"/>
      <c r="M576" s="216"/>
      <c r="N576" s="211"/>
    </row>
    <row r="577" spans="1:14" s="113" customFormat="1" ht="31.5" x14ac:dyDescent="0.25">
      <c r="A577" s="574" t="s">
        <v>93</v>
      </c>
      <c r="B577" s="325">
        <v>903</v>
      </c>
      <c r="C577" s="244" t="s">
        <v>135</v>
      </c>
      <c r="D577" s="244" t="s">
        <v>122</v>
      </c>
      <c r="E577" s="244" t="s">
        <v>354</v>
      </c>
      <c r="F577" s="210" t="s">
        <v>94</v>
      </c>
      <c r="G577" s="209">
        <v>78</v>
      </c>
      <c r="H577" s="490">
        <v>78</v>
      </c>
      <c r="I577" s="209">
        <v>78</v>
      </c>
      <c r="J577" s="209">
        <v>78</v>
      </c>
      <c r="K577" s="209">
        <v>78</v>
      </c>
      <c r="L577" s="279"/>
      <c r="M577" s="216"/>
      <c r="N577" s="211"/>
    </row>
    <row r="578" spans="1:14" s="113" customFormat="1" ht="31.5" x14ac:dyDescent="0.25">
      <c r="A578" s="570" t="s">
        <v>1111</v>
      </c>
      <c r="B578" s="205">
        <v>904</v>
      </c>
      <c r="C578" s="208"/>
      <c r="D578" s="208"/>
      <c r="E578" s="208"/>
      <c r="F578" s="213"/>
      <c r="G578" s="206">
        <f t="shared" ref="G578:H579" si="476">G579</f>
        <v>3475.9</v>
      </c>
      <c r="H578" s="492">
        <f t="shared" si="476"/>
        <v>3475.9</v>
      </c>
      <c r="I578" s="206">
        <f>I579</f>
        <v>3655.54</v>
      </c>
      <c r="J578" s="206">
        <f t="shared" ref="J578:K579" si="477">J579</f>
        <v>3736.25</v>
      </c>
      <c r="K578" s="206">
        <f t="shared" si="477"/>
        <v>3924.9800000000005</v>
      </c>
      <c r="L578" s="279"/>
      <c r="M578" s="216"/>
      <c r="N578" s="211"/>
    </row>
    <row r="579" spans="1:14" s="242" customFormat="1" ht="15.75" x14ac:dyDescent="0.25">
      <c r="A579" s="572" t="s">
        <v>83</v>
      </c>
      <c r="B579" s="205">
        <v>904</v>
      </c>
      <c r="C579" s="208" t="s">
        <v>84</v>
      </c>
      <c r="D579" s="208"/>
      <c r="E579" s="208"/>
      <c r="F579" s="213"/>
      <c r="G579" s="206">
        <f t="shared" si="476"/>
        <v>3475.9</v>
      </c>
      <c r="H579" s="492">
        <f t="shared" si="476"/>
        <v>3475.9</v>
      </c>
      <c r="I579" s="206">
        <f>I580</f>
        <v>3655.54</v>
      </c>
      <c r="J579" s="206">
        <f t="shared" si="477"/>
        <v>3736.25</v>
      </c>
      <c r="K579" s="206">
        <f t="shared" si="477"/>
        <v>3924.9800000000005</v>
      </c>
      <c r="L579" s="279"/>
      <c r="M579" s="216"/>
      <c r="N579" s="211"/>
    </row>
    <row r="580" spans="1:14" s="113" customFormat="1" ht="47.25" x14ac:dyDescent="0.25">
      <c r="A580" s="572" t="s">
        <v>85</v>
      </c>
      <c r="B580" s="205">
        <v>904</v>
      </c>
      <c r="C580" s="208" t="s">
        <v>84</v>
      </c>
      <c r="D580" s="208" t="s">
        <v>86</v>
      </c>
      <c r="E580" s="208"/>
      <c r="F580" s="208"/>
      <c r="G580" s="206">
        <f t="shared" ref="G580:K581" si="478">G581</f>
        <v>3475.9</v>
      </c>
      <c r="H580" s="492">
        <f t="shared" si="478"/>
        <v>3475.9</v>
      </c>
      <c r="I580" s="206">
        <f t="shared" si="478"/>
        <v>3655.54</v>
      </c>
      <c r="J580" s="206">
        <f t="shared" si="478"/>
        <v>3736.25</v>
      </c>
      <c r="K580" s="206">
        <f t="shared" si="478"/>
        <v>3924.9800000000005</v>
      </c>
      <c r="L580" s="279"/>
      <c r="M580" s="216"/>
      <c r="N580" s="211"/>
    </row>
    <row r="581" spans="1:14" s="113" customFormat="1" ht="31.5" x14ac:dyDescent="0.25">
      <c r="A581" s="572" t="s">
        <v>376</v>
      </c>
      <c r="B581" s="205">
        <v>904</v>
      </c>
      <c r="C581" s="208" t="s">
        <v>84</v>
      </c>
      <c r="D581" s="208" t="s">
        <v>86</v>
      </c>
      <c r="E581" s="208" t="s">
        <v>335</v>
      </c>
      <c r="F581" s="208"/>
      <c r="G581" s="206">
        <f t="shared" si="478"/>
        <v>3475.9</v>
      </c>
      <c r="H581" s="492">
        <f t="shared" si="478"/>
        <v>3475.9</v>
      </c>
      <c r="I581" s="206">
        <f t="shared" si="478"/>
        <v>3655.54</v>
      </c>
      <c r="J581" s="206">
        <f t="shared" si="478"/>
        <v>3736.25</v>
      </c>
      <c r="K581" s="206">
        <f t="shared" si="478"/>
        <v>3924.9800000000005</v>
      </c>
      <c r="L581" s="279"/>
      <c r="M581" s="216"/>
      <c r="N581" s="211"/>
    </row>
    <row r="582" spans="1:14" s="113" customFormat="1" ht="31.5" x14ac:dyDescent="0.25">
      <c r="A582" s="572" t="s">
        <v>770</v>
      </c>
      <c r="B582" s="205">
        <v>904</v>
      </c>
      <c r="C582" s="208" t="s">
        <v>84</v>
      </c>
      <c r="D582" s="208" t="s">
        <v>86</v>
      </c>
      <c r="E582" s="208" t="s">
        <v>771</v>
      </c>
      <c r="F582" s="208"/>
      <c r="G582" s="206">
        <f t="shared" ref="G582:H582" si="479">G583+G590</f>
        <v>3475.9</v>
      </c>
      <c r="H582" s="492">
        <f t="shared" si="479"/>
        <v>3475.9</v>
      </c>
      <c r="I582" s="206">
        <f>I583+I590</f>
        <v>3655.54</v>
      </c>
      <c r="J582" s="206">
        <f t="shared" ref="J582:K582" si="480">J583+J590</f>
        <v>3736.25</v>
      </c>
      <c r="K582" s="206">
        <f t="shared" si="480"/>
        <v>3924.9800000000005</v>
      </c>
      <c r="L582" s="279"/>
      <c r="M582" s="216"/>
      <c r="N582" s="211"/>
    </row>
    <row r="583" spans="1:14" s="113" customFormat="1" ht="31.5" x14ac:dyDescent="0.25">
      <c r="A583" s="574" t="s">
        <v>360</v>
      </c>
      <c r="B583" s="325">
        <v>904</v>
      </c>
      <c r="C583" s="244" t="s">
        <v>84</v>
      </c>
      <c r="D583" s="244" t="s">
        <v>86</v>
      </c>
      <c r="E583" s="244" t="s">
        <v>774</v>
      </c>
      <c r="F583" s="244"/>
      <c r="G583" s="209">
        <f t="shared" ref="G583:H583" si="481">G584+G586+G588</f>
        <v>787.6</v>
      </c>
      <c r="H583" s="490">
        <f t="shared" si="481"/>
        <v>787.6</v>
      </c>
      <c r="I583" s="209">
        <f>I584+I586+I588</f>
        <v>911.42</v>
      </c>
      <c r="J583" s="209">
        <f t="shared" ref="J583:K583" si="482">J584+J586+J588</f>
        <v>944.15</v>
      </c>
      <c r="K583" s="209">
        <f t="shared" si="482"/>
        <v>978.2</v>
      </c>
      <c r="L583" s="279"/>
      <c r="M583" s="216"/>
      <c r="N583" s="211"/>
    </row>
    <row r="584" spans="1:14" s="113" customFormat="1" ht="78.75" x14ac:dyDescent="0.25">
      <c r="A584" s="574" t="s">
        <v>87</v>
      </c>
      <c r="B584" s="325">
        <v>904</v>
      </c>
      <c r="C584" s="244" t="s">
        <v>84</v>
      </c>
      <c r="D584" s="244" t="s">
        <v>86</v>
      </c>
      <c r="E584" s="244" t="s">
        <v>774</v>
      </c>
      <c r="F584" s="244" t="s">
        <v>88</v>
      </c>
      <c r="G584" s="209">
        <f t="shared" ref="G584:H584" si="483">G585</f>
        <v>773.6</v>
      </c>
      <c r="H584" s="490">
        <f t="shared" si="483"/>
        <v>773.6</v>
      </c>
      <c r="I584" s="209">
        <f>I585</f>
        <v>818.42</v>
      </c>
      <c r="J584" s="209">
        <f t="shared" ref="J584:K584" si="484">J585</f>
        <v>851.15</v>
      </c>
      <c r="K584" s="209">
        <f t="shared" si="484"/>
        <v>885.2</v>
      </c>
      <c r="L584" s="279"/>
      <c r="M584" s="216"/>
      <c r="N584" s="211"/>
    </row>
    <row r="585" spans="1:14" s="113" customFormat="1" ht="31.5" x14ac:dyDescent="0.25">
      <c r="A585" s="574" t="s">
        <v>89</v>
      </c>
      <c r="B585" s="325">
        <v>904</v>
      </c>
      <c r="C585" s="244" t="s">
        <v>84</v>
      </c>
      <c r="D585" s="244" t="s">
        <v>86</v>
      </c>
      <c r="E585" s="244" t="s">
        <v>774</v>
      </c>
      <c r="F585" s="244" t="s">
        <v>90</v>
      </c>
      <c r="G585" s="209">
        <v>773.6</v>
      </c>
      <c r="H585" s="490">
        <v>773.6</v>
      </c>
      <c r="I585" s="209">
        <v>818.42</v>
      </c>
      <c r="J585" s="209">
        <v>851.15</v>
      </c>
      <c r="K585" s="209">
        <v>885.2</v>
      </c>
      <c r="L585" s="279"/>
      <c r="M585" s="216"/>
      <c r="N585" s="211"/>
    </row>
    <row r="586" spans="1:14" s="113" customFormat="1" ht="31.5" x14ac:dyDescent="0.25">
      <c r="A586" s="574" t="s">
        <v>117</v>
      </c>
      <c r="B586" s="325">
        <v>904</v>
      </c>
      <c r="C586" s="244" t="s">
        <v>84</v>
      </c>
      <c r="D586" s="244" t="s">
        <v>86</v>
      </c>
      <c r="E586" s="244" t="s">
        <v>774</v>
      </c>
      <c r="F586" s="244" t="s">
        <v>92</v>
      </c>
      <c r="G586" s="209">
        <f t="shared" ref="G586:H586" si="485">G587</f>
        <v>13</v>
      </c>
      <c r="H586" s="490">
        <f t="shared" si="485"/>
        <v>13</v>
      </c>
      <c r="I586" s="209">
        <f>I587</f>
        <v>93</v>
      </c>
      <c r="J586" s="209">
        <f t="shared" ref="J586:K586" si="486">J587</f>
        <v>93</v>
      </c>
      <c r="K586" s="209">
        <f t="shared" si="486"/>
        <v>93</v>
      </c>
      <c r="L586" s="279"/>
      <c r="M586" s="216"/>
      <c r="N586" s="211"/>
    </row>
    <row r="587" spans="1:14" s="113" customFormat="1" ht="31.5" x14ac:dyDescent="0.25">
      <c r="A587" s="574" t="s">
        <v>93</v>
      </c>
      <c r="B587" s="325">
        <v>904</v>
      </c>
      <c r="C587" s="244" t="s">
        <v>84</v>
      </c>
      <c r="D587" s="244" t="s">
        <v>86</v>
      </c>
      <c r="E587" s="244" t="s">
        <v>774</v>
      </c>
      <c r="F587" s="244" t="s">
        <v>94</v>
      </c>
      <c r="G587" s="209">
        <v>13</v>
      </c>
      <c r="H587" s="490">
        <v>13</v>
      </c>
      <c r="I587" s="209">
        <v>93</v>
      </c>
      <c r="J587" s="209">
        <v>93</v>
      </c>
      <c r="K587" s="209">
        <v>93</v>
      </c>
      <c r="L587" s="279"/>
      <c r="M587" s="216"/>
      <c r="N587" s="211"/>
    </row>
    <row r="588" spans="1:14" s="242" customFormat="1" ht="15.75" x14ac:dyDescent="0.25">
      <c r="A588" s="574" t="s">
        <v>95</v>
      </c>
      <c r="B588" s="325">
        <v>904</v>
      </c>
      <c r="C588" s="244" t="s">
        <v>84</v>
      </c>
      <c r="D588" s="244" t="s">
        <v>86</v>
      </c>
      <c r="E588" s="244" t="s">
        <v>774</v>
      </c>
      <c r="F588" s="244" t="s">
        <v>101</v>
      </c>
      <c r="G588" s="209">
        <f t="shared" ref="G588:H588" si="487">G589</f>
        <v>1</v>
      </c>
      <c r="H588" s="490">
        <f t="shared" si="487"/>
        <v>1</v>
      </c>
      <c r="I588" s="209">
        <f>I589</f>
        <v>0</v>
      </c>
      <c r="J588" s="209">
        <f t="shared" ref="J588:K588" si="488">J589</f>
        <v>0</v>
      </c>
      <c r="K588" s="209">
        <f t="shared" si="488"/>
        <v>0</v>
      </c>
      <c r="L588" s="279"/>
      <c r="M588" s="216"/>
      <c r="N588" s="211"/>
    </row>
    <row r="589" spans="1:14" s="242" customFormat="1" ht="15.75" x14ac:dyDescent="0.25">
      <c r="A589" s="574" t="s">
        <v>227</v>
      </c>
      <c r="B589" s="325">
        <v>904</v>
      </c>
      <c r="C589" s="244" t="s">
        <v>84</v>
      </c>
      <c r="D589" s="244" t="s">
        <v>86</v>
      </c>
      <c r="E589" s="244" t="s">
        <v>774</v>
      </c>
      <c r="F589" s="244" t="s">
        <v>97</v>
      </c>
      <c r="G589" s="209">
        <v>1</v>
      </c>
      <c r="H589" s="490">
        <v>1</v>
      </c>
      <c r="I589" s="209">
        <v>0</v>
      </c>
      <c r="J589" s="209">
        <v>0</v>
      </c>
      <c r="K589" s="209">
        <v>0</v>
      </c>
      <c r="L589" s="279"/>
      <c r="M589" s="216"/>
      <c r="N589" s="211"/>
    </row>
    <row r="590" spans="1:14" s="113" customFormat="1" ht="47.25" x14ac:dyDescent="0.25">
      <c r="A590" s="574" t="s">
        <v>772</v>
      </c>
      <c r="B590" s="325">
        <v>904</v>
      </c>
      <c r="C590" s="244" t="s">
        <v>84</v>
      </c>
      <c r="D590" s="244" t="s">
        <v>86</v>
      </c>
      <c r="E590" s="244" t="s">
        <v>773</v>
      </c>
      <c r="F590" s="244"/>
      <c r="G590" s="209">
        <f t="shared" ref="G590:H590" si="489">G591+G593</f>
        <v>2688.3</v>
      </c>
      <c r="H590" s="490">
        <f t="shared" si="489"/>
        <v>2688.3</v>
      </c>
      <c r="I590" s="209">
        <f>I591+I593</f>
        <v>2744.12</v>
      </c>
      <c r="J590" s="209">
        <f t="shared" ref="J590:K590" si="490">J591+J593</f>
        <v>2792.1</v>
      </c>
      <c r="K590" s="209">
        <f t="shared" si="490"/>
        <v>2946.78</v>
      </c>
      <c r="L590" s="279"/>
      <c r="M590" s="216"/>
      <c r="N590" s="211"/>
    </row>
    <row r="591" spans="1:14" s="113" customFormat="1" ht="78.75" x14ac:dyDescent="0.25">
      <c r="A591" s="574" t="s">
        <v>87</v>
      </c>
      <c r="B591" s="325">
        <v>904</v>
      </c>
      <c r="C591" s="244" t="s">
        <v>84</v>
      </c>
      <c r="D591" s="244" t="s">
        <v>86</v>
      </c>
      <c r="E591" s="244" t="s">
        <v>773</v>
      </c>
      <c r="F591" s="244" t="s">
        <v>88</v>
      </c>
      <c r="G591" s="209">
        <f t="shared" ref="G591:H591" si="491">G592</f>
        <v>2688.3</v>
      </c>
      <c r="H591" s="490">
        <f t="shared" si="491"/>
        <v>2688.3</v>
      </c>
      <c r="I591" s="209">
        <f>I592</f>
        <v>2701.12</v>
      </c>
      <c r="J591" s="209">
        <f t="shared" ref="J591:K591" si="492">J592</f>
        <v>2792.1</v>
      </c>
      <c r="K591" s="209">
        <f t="shared" si="492"/>
        <v>2903.78</v>
      </c>
      <c r="L591" s="279"/>
      <c r="M591" s="216"/>
      <c r="N591" s="211"/>
    </row>
    <row r="592" spans="1:14" s="113" customFormat="1" ht="31.5" x14ac:dyDescent="0.25">
      <c r="A592" s="574" t="s">
        <v>89</v>
      </c>
      <c r="B592" s="325">
        <v>904</v>
      </c>
      <c r="C592" s="244" t="s">
        <v>84</v>
      </c>
      <c r="D592" s="244" t="s">
        <v>86</v>
      </c>
      <c r="E592" s="244" t="s">
        <v>773</v>
      </c>
      <c r="F592" s="244" t="s">
        <v>90</v>
      </c>
      <c r="G592" s="209">
        <v>2688.3</v>
      </c>
      <c r="H592" s="490">
        <v>2688.3</v>
      </c>
      <c r="I592" s="209">
        <v>2701.12</v>
      </c>
      <c r="J592" s="209">
        <v>2792.1</v>
      </c>
      <c r="K592" s="209">
        <v>2903.78</v>
      </c>
      <c r="L592" s="279"/>
      <c r="M592" s="216"/>
      <c r="N592" s="211"/>
    </row>
    <row r="593" spans="1:18" s="242" customFormat="1" ht="31.5" x14ac:dyDescent="0.25">
      <c r="A593" s="574" t="s">
        <v>318</v>
      </c>
      <c r="B593" s="325">
        <v>901</v>
      </c>
      <c r="C593" s="244" t="s">
        <v>84</v>
      </c>
      <c r="D593" s="244" t="s">
        <v>86</v>
      </c>
      <c r="E593" s="244" t="s">
        <v>809</v>
      </c>
      <c r="F593" s="244"/>
      <c r="G593" s="209">
        <f t="shared" ref="G593:H594" si="493">G594</f>
        <v>0</v>
      </c>
      <c r="H593" s="490">
        <f t="shared" si="493"/>
        <v>0</v>
      </c>
      <c r="I593" s="209">
        <f>I594</f>
        <v>43</v>
      </c>
      <c r="J593" s="209">
        <f t="shared" ref="J593:K594" si="494">J594</f>
        <v>0</v>
      </c>
      <c r="K593" s="209">
        <f t="shared" si="494"/>
        <v>43</v>
      </c>
      <c r="L593" s="279"/>
      <c r="M593" s="216"/>
      <c r="N593" s="211"/>
    </row>
    <row r="594" spans="1:18" s="242" customFormat="1" ht="78.75" x14ac:dyDescent="0.25">
      <c r="A594" s="574" t="s">
        <v>87</v>
      </c>
      <c r="B594" s="325">
        <v>901</v>
      </c>
      <c r="C594" s="244" t="s">
        <v>84</v>
      </c>
      <c r="D594" s="244" t="s">
        <v>86</v>
      </c>
      <c r="E594" s="244" t="s">
        <v>809</v>
      </c>
      <c r="F594" s="244" t="s">
        <v>88</v>
      </c>
      <c r="G594" s="209">
        <f t="shared" si="493"/>
        <v>0</v>
      </c>
      <c r="H594" s="490">
        <f t="shared" si="493"/>
        <v>0</v>
      </c>
      <c r="I594" s="209">
        <f>I595</f>
        <v>43</v>
      </c>
      <c r="J594" s="209">
        <f t="shared" si="494"/>
        <v>0</v>
      </c>
      <c r="K594" s="209">
        <f t="shared" si="494"/>
        <v>43</v>
      </c>
      <c r="L594" s="279"/>
      <c r="M594" s="216"/>
      <c r="N594" s="211"/>
    </row>
    <row r="595" spans="1:18" s="242" customFormat="1" ht="31.5" x14ac:dyDescent="0.25">
      <c r="A595" s="574" t="s">
        <v>89</v>
      </c>
      <c r="B595" s="325">
        <v>904</v>
      </c>
      <c r="C595" s="244" t="s">
        <v>84</v>
      </c>
      <c r="D595" s="244" t="s">
        <v>86</v>
      </c>
      <c r="E595" s="244" t="s">
        <v>809</v>
      </c>
      <c r="F595" s="244" t="s">
        <v>90</v>
      </c>
      <c r="G595" s="209">
        <v>0</v>
      </c>
      <c r="H595" s="490">
        <v>0</v>
      </c>
      <c r="I595" s="209">
        <v>43</v>
      </c>
      <c r="J595" s="209">
        <v>0</v>
      </c>
      <c r="K595" s="209">
        <v>43</v>
      </c>
      <c r="L595" s="279"/>
      <c r="M595" s="216"/>
      <c r="N595" s="211"/>
    </row>
    <row r="596" spans="1:18" ht="47.25" x14ac:dyDescent="0.25">
      <c r="A596" s="570" t="s">
        <v>1112</v>
      </c>
      <c r="B596" s="205">
        <v>905</v>
      </c>
      <c r="C596" s="244"/>
      <c r="D596" s="244"/>
      <c r="E596" s="244"/>
      <c r="F596" s="244"/>
      <c r="G596" s="206">
        <f>G597+G627</f>
        <v>23861.413509999998</v>
      </c>
      <c r="H596" s="492">
        <f>H597+H627</f>
        <v>23941.683509999999</v>
      </c>
      <c r="I596" s="206">
        <f>I597+I627</f>
        <v>23123.65</v>
      </c>
      <c r="J596" s="206">
        <f>J597+J627</f>
        <v>23304.05</v>
      </c>
      <c r="K596" s="206">
        <f>K597+K627</f>
        <v>18450.46</v>
      </c>
      <c r="L596" s="280"/>
      <c r="O596" s="113"/>
      <c r="P596" s="1"/>
      <c r="Q596" s="1"/>
      <c r="R596" s="1"/>
    </row>
    <row r="597" spans="1:18" ht="15.75" x14ac:dyDescent="0.25">
      <c r="A597" s="572" t="s">
        <v>83</v>
      </c>
      <c r="B597" s="205">
        <v>905</v>
      </c>
      <c r="C597" s="208" t="s">
        <v>84</v>
      </c>
      <c r="D597" s="244"/>
      <c r="E597" s="244"/>
      <c r="F597" s="244"/>
      <c r="G597" s="206">
        <f t="shared" ref="G597:H597" si="495">G598+G611</f>
        <v>23329.81351</v>
      </c>
      <c r="H597" s="492">
        <f t="shared" si="495"/>
        <v>23410.08351</v>
      </c>
      <c r="I597" s="206">
        <f>I598+I611</f>
        <v>22583.65</v>
      </c>
      <c r="J597" s="206">
        <f>J598+J611</f>
        <v>22964.05</v>
      </c>
      <c r="K597" s="206">
        <f>K598+K611</f>
        <v>18110.46</v>
      </c>
      <c r="O597" s="113"/>
      <c r="P597" s="1"/>
      <c r="Q597" s="1"/>
      <c r="R597" s="1"/>
    </row>
    <row r="598" spans="1:18" ht="65.25" customHeight="1" x14ac:dyDescent="0.25">
      <c r="A598" s="572" t="s">
        <v>105</v>
      </c>
      <c r="B598" s="205">
        <v>905</v>
      </c>
      <c r="C598" s="208" t="s">
        <v>84</v>
      </c>
      <c r="D598" s="208" t="s">
        <v>106</v>
      </c>
      <c r="E598" s="208"/>
      <c r="F598" s="208"/>
      <c r="G598" s="206">
        <f t="shared" ref="G598:H599" si="496">G599</f>
        <v>15301.400000000001</v>
      </c>
      <c r="H598" s="492">
        <f t="shared" si="496"/>
        <v>15381.67</v>
      </c>
      <c r="I598" s="206">
        <f>I599</f>
        <v>16207.51</v>
      </c>
      <c r="J598" s="206">
        <f t="shared" ref="J598:K599" si="497">J599</f>
        <v>16587.91</v>
      </c>
      <c r="K598" s="206">
        <f t="shared" si="497"/>
        <v>17070.46</v>
      </c>
      <c r="O598" s="113"/>
      <c r="P598" s="1"/>
      <c r="Q598" s="1"/>
      <c r="R598" s="1"/>
    </row>
    <row r="599" spans="1:18" ht="31.5" x14ac:dyDescent="0.25">
      <c r="A599" s="572" t="s">
        <v>376</v>
      </c>
      <c r="B599" s="205">
        <v>905</v>
      </c>
      <c r="C599" s="208" t="s">
        <v>84</v>
      </c>
      <c r="D599" s="208" t="s">
        <v>106</v>
      </c>
      <c r="E599" s="208" t="s">
        <v>335</v>
      </c>
      <c r="F599" s="208"/>
      <c r="G599" s="206">
        <f t="shared" si="496"/>
        <v>15301.400000000001</v>
      </c>
      <c r="H599" s="492">
        <f t="shared" si="496"/>
        <v>15381.67</v>
      </c>
      <c r="I599" s="206">
        <f>I600</f>
        <v>16207.51</v>
      </c>
      <c r="J599" s="206">
        <f t="shared" si="497"/>
        <v>16587.91</v>
      </c>
      <c r="K599" s="206">
        <f t="shared" si="497"/>
        <v>17070.46</v>
      </c>
      <c r="O599" s="113"/>
      <c r="P599" s="1"/>
      <c r="Q599" s="1"/>
      <c r="R599" s="1"/>
    </row>
    <row r="600" spans="1:18" ht="15.75" x14ac:dyDescent="0.25">
      <c r="A600" s="572" t="s">
        <v>377</v>
      </c>
      <c r="B600" s="205">
        <v>905</v>
      </c>
      <c r="C600" s="208" t="s">
        <v>84</v>
      </c>
      <c r="D600" s="208" t="s">
        <v>106</v>
      </c>
      <c r="E600" s="208" t="s">
        <v>336</v>
      </c>
      <c r="F600" s="208"/>
      <c r="G600" s="206">
        <f t="shared" ref="G600:H600" si="498">G601+G608</f>
        <v>15301.400000000001</v>
      </c>
      <c r="H600" s="492">
        <f t="shared" si="498"/>
        <v>15381.67</v>
      </c>
      <c r="I600" s="206">
        <f>I601+I608</f>
        <v>16207.51</v>
      </c>
      <c r="J600" s="206">
        <f t="shared" ref="J600:K600" si="499">J601+J608</f>
        <v>16587.91</v>
      </c>
      <c r="K600" s="206">
        <f t="shared" si="499"/>
        <v>17070.46</v>
      </c>
      <c r="O600" s="113"/>
      <c r="P600" s="1"/>
      <c r="Q600" s="1"/>
      <c r="R600" s="1"/>
    </row>
    <row r="601" spans="1:18" ht="28.5" customHeight="1" x14ac:dyDescent="0.25">
      <c r="A601" s="574" t="s">
        <v>360</v>
      </c>
      <c r="B601" s="325">
        <v>905</v>
      </c>
      <c r="C601" s="244" t="s">
        <v>84</v>
      </c>
      <c r="D601" s="244" t="s">
        <v>106</v>
      </c>
      <c r="E601" s="244" t="s">
        <v>337</v>
      </c>
      <c r="F601" s="244"/>
      <c r="G601" s="209">
        <f t="shared" ref="G601:H601" si="500">G602+G604+G606</f>
        <v>15002.400000000001</v>
      </c>
      <c r="H601" s="490">
        <f t="shared" si="500"/>
        <v>15096.27</v>
      </c>
      <c r="I601" s="209">
        <f>I602+I604+I606</f>
        <v>15734.51</v>
      </c>
      <c r="J601" s="209">
        <f t="shared" ref="J601:K601" si="501">J602+J604+J606</f>
        <v>16114.91</v>
      </c>
      <c r="K601" s="209">
        <f t="shared" si="501"/>
        <v>16597.46</v>
      </c>
      <c r="O601" s="113"/>
      <c r="P601" s="1"/>
      <c r="Q601" s="1"/>
      <c r="R601" s="1"/>
    </row>
    <row r="602" spans="1:18" ht="78.75" x14ac:dyDescent="0.25">
      <c r="A602" s="574" t="s">
        <v>87</v>
      </c>
      <c r="B602" s="325">
        <v>905</v>
      </c>
      <c r="C602" s="244" t="s">
        <v>84</v>
      </c>
      <c r="D602" s="244" t="s">
        <v>106</v>
      </c>
      <c r="E602" s="244" t="s">
        <v>337</v>
      </c>
      <c r="F602" s="244" t="s">
        <v>88</v>
      </c>
      <c r="G602" s="209">
        <f t="shared" ref="G602:H602" si="502">G603</f>
        <v>14384.6</v>
      </c>
      <c r="H602" s="490">
        <f t="shared" si="502"/>
        <v>14393.47</v>
      </c>
      <c r="I602" s="209">
        <f>I603</f>
        <v>14864.24</v>
      </c>
      <c r="J602" s="209">
        <f t="shared" ref="J602:K602" si="503">J603</f>
        <v>15328.24</v>
      </c>
      <c r="K602" s="209">
        <f t="shared" si="503"/>
        <v>15810.79</v>
      </c>
      <c r="O602" s="113"/>
      <c r="P602" s="1"/>
      <c r="Q602" s="1"/>
      <c r="R602" s="1"/>
    </row>
    <row r="603" spans="1:18" ht="31.5" x14ac:dyDescent="0.25">
      <c r="A603" s="574" t="s">
        <v>89</v>
      </c>
      <c r="B603" s="325">
        <v>905</v>
      </c>
      <c r="C603" s="244" t="s">
        <v>84</v>
      </c>
      <c r="D603" s="244" t="s">
        <v>106</v>
      </c>
      <c r="E603" s="244" t="s">
        <v>337</v>
      </c>
      <c r="F603" s="244" t="s">
        <v>90</v>
      </c>
      <c r="G603" s="18">
        <v>14384.6</v>
      </c>
      <c r="H603" s="491">
        <v>14393.47</v>
      </c>
      <c r="I603" s="18">
        <v>14864.24</v>
      </c>
      <c r="J603" s="18">
        <v>15328.24</v>
      </c>
      <c r="K603" s="18">
        <v>15810.79</v>
      </c>
      <c r="N603" s="216"/>
      <c r="O603" s="217"/>
      <c r="P603" s="1"/>
      <c r="Q603" s="1"/>
      <c r="R603" s="1"/>
    </row>
    <row r="604" spans="1:18" ht="31.5" x14ac:dyDescent="0.25">
      <c r="A604" s="574" t="s">
        <v>91</v>
      </c>
      <c r="B604" s="325">
        <v>905</v>
      </c>
      <c r="C604" s="244" t="s">
        <v>84</v>
      </c>
      <c r="D604" s="244" t="s">
        <v>106</v>
      </c>
      <c r="E604" s="244" t="s">
        <v>337</v>
      </c>
      <c r="F604" s="244" t="s">
        <v>92</v>
      </c>
      <c r="G604" s="209">
        <f t="shared" ref="G604:H604" si="504">G605</f>
        <v>463.2</v>
      </c>
      <c r="H604" s="490">
        <f t="shared" si="504"/>
        <v>548.20000000000005</v>
      </c>
      <c r="I604" s="209">
        <f>I605</f>
        <v>718.6</v>
      </c>
      <c r="J604" s="209">
        <f t="shared" ref="J604:K604" si="505">J605</f>
        <v>635</v>
      </c>
      <c r="K604" s="209">
        <f t="shared" si="505"/>
        <v>635</v>
      </c>
      <c r="O604" s="113"/>
      <c r="P604" s="1"/>
      <c r="Q604" s="1"/>
      <c r="R604" s="1"/>
    </row>
    <row r="605" spans="1:18" ht="31.5" x14ac:dyDescent="0.25">
      <c r="A605" s="574" t="s">
        <v>93</v>
      </c>
      <c r="B605" s="325">
        <v>905</v>
      </c>
      <c r="C605" s="244" t="s">
        <v>84</v>
      </c>
      <c r="D605" s="244" t="s">
        <v>106</v>
      </c>
      <c r="E605" s="244" t="s">
        <v>337</v>
      </c>
      <c r="F605" s="244" t="s">
        <v>94</v>
      </c>
      <c r="G605" s="18">
        <v>463.2</v>
      </c>
      <c r="H605" s="491">
        <v>548.20000000000005</v>
      </c>
      <c r="I605" s="18">
        <v>718.6</v>
      </c>
      <c r="J605" s="18">
        <v>635</v>
      </c>
      <c r="K605" s="18">
        <v>635</v>
      </c>
      <c r="N605" s="216"/>
      <c r="O605" s="113"/>
      <c r="P605" s="1"/>
      <c r="Q605" s="1"/>
      <c r="R605" s="1"/>
    </row>
    <row r="606" spans="1:18" ht="15.75" x14ac:dyDescent="0.25">
      <c r="A606" s="574" t="s">
        <v>95</v>
      </c>
      <c r="B606" s="325">
        <v>905</v>
      </c>
      <c r="C606" s="244" t="s">
        <v>84</v>
      </c>
      <c r="D606" s="244" t="s">
        <v>106</v>
      </c>
      <c r="E606" s="244" t="s">
        <v>337</v>
      </c>
      <c r="F606" s="244" t="s">
        <v>101</v>
      </c>
      <c r="G606" s="209">
        <f t="shared" ref="G606:H606" si="506">G607</f>
        <v>154.6</v>
      </c>
      <c r="H606" s="490">
        <f t="shared" si="506"/>
        <v>154.6</v>
      </c>
      <c r="I606" s="209">
        <f>I607</f>
        <v>151.66999999999999</v>
      </c>
      <c r="J606" s="209">
        <f t="shared" ref="J606:K606" si="507">J607</f>
        <v>151.66999999999999</v>
      </c>
      <c r="K606" s="209">
        <f t="shared" si="507"/>
        <v>151.66999999999999</v>
      </c>
      <c r="O606" s="113"/>
      <c r="P606" s="1"/>
      <c r="Q606" s="1"/>
      <c r="R606" s="1"/>
    </row>
    <row r="607" spans="1:18" ht="15.75" x14ac:dyDescent="0.25">
      <c r="A607" s="574" t="s">
        <v>227</v>
      </c>
      <c r="B607" s="325">
        <v>905</v>
      </c>
      <c r="C607" s="244" t="s">
        <v>84</v>
      </c>
      <c r="D607" s="244" t="s">
        <v>106</v>
      </c>
      <c r="E607" s="244" t="s">
        <v>337</v>
      </c>
      <c r="F607" s="244" t="s">
        <v>97</v>
      </c>
      <c r="G607" s="209">
        <v>154.6</v>
      </c>
      <c r="H607" s="490">
        <v>154.6</v>
      </c>
      <c r="I607" s="209">
        <v>151.66999999999999</v>
      </c>
      <c r="J607" s="209">
        <v>151.66999999999999</v>
      </c>
      <c r="K607" s="209">
        <v>151.66999999999999</v>
      </c>
      <c r="N607" s="216"/>
      <c r="O607" s="217"/>
      <c r="P607" s="1"/>
      <c r="Q607" s="1"/>
      <c r="R607" s="1"/>
    </row>
    <row r="608" spans="1:18" s="113" customFormat="1" ht="31.5" x14ac:dyDescent="0.25">
      <c r="A608" s="574" t="s">
        <v>318</v>
      </c>
      <c r="B608" s="325">
        <v>905</v>
      </c>
      <c r="C608" s="244" t="s">
        <v>84</v>
      </c>
      <c r="D608" s="244" t="s">
        <v>106</v>
      </c>
      <c r="E608" s="244" t="s">
        <v>339</v>
      </c>
      <c r="F608" s="244"/>
      <c r="G608" s="209">
        <f t="shared" ref="G608:H609" si="508">G609</f>
        <v>299</v>
      </c>
      <c r="H608" s="490">
        <f t="shared" si="508"/>
        <v>285.39999999999998</v>
      </c>
      <c r="I608" s="209">
        <f>I609</f>
        <v>473</v>
      </c>
      <c r="J608" s="209">
        <f t="shared" ref="J608:K609" si="509">J609</f>
        <v>473</v>
      </c>
      <c r="K608" s="209">
        <f t="shared" si="509"/>
        <v>473</v>
      </c>
      <c r="L608" s="279"/>
      <c r="M608" s="216"/>
      <c r="N608" s="211"/>
    </row>
    <row r="609" spans="1:18" s="113" customFormat="1" ht="78.75" x14ac:dyDescent="0.25">
      <c r="A609" s="574" t="s">
        <v>87</v>
      </c>
      <c r="B609" s="325">
        <v>905</v>
      </c>
      <c r="C609" s="244" t="s">
        <v>84</v>
      </c>
      <c r="D609" s="244" t="s">
        <v>106</v>
      </c>
      <c r="E609" s="244" t="s">
        <v>339</v>
      </c>
      <c r="F609" s="244" t="s">
        <v>88</v>
      </c>
      <c r="G609" s="209">
        <f t="shared" si="508"/>
        <v>299</v>
      </c>
      <c r="H609" s="490">
        <f t="shared" si="508"/>
        <v>285.39999999999998</v>
      </c>
      <c r="I609" s="209">
        <f>I610</f>
        <v>473</v>
      </c>
      <c r="J609" s="209">
        <f t="shared" si="509"/>
        <v>473</v>
      </c>
      <c r="K609" s="209">
        <f t="shared" si="509"/>
        <v>473</v>
      </c>
      <c r="L609" s="279"/>
      <c r="M609" s="216"/>
      <c r="N609" s="211"/>
    </row>
    <row r="610" spans="1:18" s="113" customFormat="1" ht="31.5" x14ac:dyDescent="0.25">
      <c r="A610" s="574" t="s">
        <v>89</v>
      </c>
      <c r="B610" s="325">
        <v>905</v>
      </c>
      <c r="C610" s="244" t="s">
        <v>84</v>
      </c>
      <c r="D610" s="244" t="s">
        <v>106</v>
      </c>
      <c r="E610" s="244" t="s">
        <v>339</v>
      </c>
      <c r="F610" s="244" t="s">
        <v>90</v>
      </c>
      <c r="G610" s="209">
        <v>299</v>
      </c>
      <c r="H610" s="490">
        <v>285.39999999999998</v>
      </c>
      <c r="I610" s="209">
        <v>473</v>
      </c>
      <c r="J610" s="209">
        <v>473</v>
      </c>
      <c r="K610" s="209">
        <v>473</v>
      </c>
      <c r="L610" s="279"/>
      <c r="M610" s="216"/>
      <c r="N610" s="211"/>
    </row>
    <row r="611" spans="1:18" ht="15.75" x14ac:dyDescent="0.25">
      <c r="A611" s="572" t="s">
        <v>98</v>
      </c>
      <c r="B611" s="205">
        <v>905</v>
      </c>
      <c r="C611" s="208" t="s">
        <v>84</v>
      </c>
      <c r="D611" s="208" t="s">
        <v>99</v>
      </c>
      <c r="E611" s="208"/>
      <c r="F611" s="208"/>
      <c r="G611" s="206">
        <f>G612+G622</f>
        <v>8028.4135099999994</v>
      </c>
      <c r="H611" s="492">
        <f>H612+H622</f>
        <v>8028.4135099999994</v>
      </c>
      <c r="I611" s="206">
        <f>I612</f>
        <v>6376.14</v>
      </c>
      <c r="J611" s="206">
        <f t="shared" ref="J611:K611" si="510">J612</f>
        <v>6376.14</v>
      </c>
      <c r="K611" s="206">
        <f t="shared" si="510"/>
        <v>1040</v>
      </c>
      <c r="O611" s="113"/>
      <c r="P611" s="1"/>
      <c r="Q611" s="1"/>
      <c r="R611" s="1"/>
    </row>
    <row r="612" spans="1:18" s="113" customFormat="1" ht="15.75" x14ac:dyDescent="0.25">
      <c r="A612" s="572" t="s">
        <v>100</v>
      </c>
      <c r="B612" s="205">
        <v>905</v>
      </c>
      <c r="C612" s="208" t="s">
        <v>84</v>
      </c>
      <c r="D612" s="208" t="s">
        <v>99</v>
      </c>
      <c r="E612" s="208" t="s">
        <v>343</v>
      </c>
      <c r="F612" s="208"/>
      <c r="G612" s="206">
        <f t="shared" ref="G612:H612" si="511">G613</f>
        <v>7403.2</v>
      </c>
      <c r="H612" s="492">
        <f t="shared" si="511"/>
        <v>7403.2</v>
      </c>
      <c r="I612" s="206">
        <f>I613</f>
        <v>6376.14</v>
      </c>
      <c r="J612" s="206">
        <f t="shared" ref="J612:K612" si="512">J613</f>
        <v>6376.14</v>
      </c>
      <c r="K612" s="206">
        <f t="shared" si="512"/>
        <v>1040</v>
      </c>
      <c r="L612" s="279"/>
      <c r="M612" s="216"/>
      <c r="N612" s="211"/>
    </row>
    <row r="613" spans="1:18" s="113" customFormat="1" ht="31.5" x14ac:dyDescent="0.25">
      <c r="A613" s="572" t="s">
        <v>344</v>
      </c>
      <c r="B613" s="205">
        <v>905</v>
      </c>
      <c r="C613" s="208" t="s">
        <v>84</v>
      </c>
      <c r="D613" s="208" t="s">
        <v>99</v>
      </c>
      <c r="E613" s="208" t="s">
        <v>342</v>
      </c>
      <c r="F613" s="208"/>
      <c r="G613" s="206">
        <f t="shared" ref="G613:H613" si="513">G614+G619</f>
        <v>7403.2</v>
      </c>
      <c r="H613" s="492">
        <f t="shared" si="513"/>
        <v>7403.2</v>
      </c>
      <c r="I613" s="206">
        <f>I614+I619</f>
        <v>6376.14</v>
      </c>
      <c r="J613" s="206">
        <f t="shared" ref="J613:K613" si="514">J614+J619</f>
        <v>6376.14</v>
      </c>
      <c r="K613" s="206">
        <f t="shared" si="514"/>
        <v>1040</v>
      </c>
      <c r="L613" s="279"/>
      <c r="M613" s="216"/>
      <c r="N613" s="211"/>
    </row>
    <row r="614" spans="1:18" s="113" customFormat="1" ht="47.25" x14ac:dyDescent="0.25">
      <c r="A614" s="574" t="s">
        <v>186</v>
      </c>
      <c r="B614" s="325">
        <v>905</v>
      </c>
      <c r="C614" s="244" t="s">
        <v>84</v>
      </c>
      <c r="D614" s="244" t="s">
        <v>99</v>
      </c>
      <c r="E614" s="244" t="s">
        <v>453</v>
      </c>
      <c r="F614" s="244"/>
      <c r="G614" s="209">
        <f t="shared" ref="G614:H614" si="515">G615+G617</f>
        <v>7403.2</v>
      </c>
      <c r="H614" s="490">
        <f t="shared" si="515"/>
        <v>7403.2</v>
      </c>
      <c r="I614" s="209">
        <f>I615+I617</f>
        <v>6376.14</v>
      </c>
      <c r="J614" s="209">
        <f t="shared" ref="J614:K614" si="516">J615+J617</f>
        <v>6376.14</v>
      </c>
      <c r="K614" s="209">
        <f t="shared" si="516"/>
        <v>1040</v>
      </c>
      <c r="L614" s="279"/>
      <c r="M614" s="216"/>
      <c r="N614" s="211"/>
    </row>
    <row r="615" spans="1:18" s="113" customFormat="1" ht="31.5" x14ac:dyDescent="0.25">
      <c r="A615" s="574" t="s">
        <v>91</v>
      </c>
      <c r="B615" s="325">
        <v>905</v>
      </c>
      <c r="C615" s="244" t="s">
        <v>84</v>
      </c>
      <c r="D615" s="244" t="s">
        <v>99</v>
      </c>
      <c r="E615" s="244" t="s">
        <v>453</v>
      </c>
      <c r="F615" s="244" t="s">
        <v>92</v>
      </c>
      <c r="G615" s="209">
        <f t="shared" ref="G615:H615" si="517">G616</f>
        <v>6290.7</v>
      </c>
      <c r="H615" s="490">
        <f t="shared" si="517"/>
        <v>6290.7</v>
      </c>
      <c r="I615" s="209">
        <f>I616</f>
        <v>6376.14</v>
      </c>
      <c r="J615" s="209">
        <f t="shared" ref="J615:K615" si="518">J616</f>
        <v>6376.14</v>
      </c>
      <c r="K615" s="209">
        <f t="shared" si="518"/>
        <v>1040</v>
      </c>
      <c r="L615" s="279"/>
      <c r="M615" s="216"/>
      <c r="N615" s="211"/>
    </row>
    <row r="616" spans="1:18" s="113" customFormat="1" ht="31.5" x14ac:dyDescent="0.25">
      <c r="A616" s="574" t="s">
        <v>93</v>
      </c>
      <c r="B616" s="325">
        <v>905</v>
      </c>
      <c r="C616" s="244" t="s">
        <v>84</v>
      </c>
      <c r="D616" s="244" t="s">
        <v>99</v>
      </c>
      <c r="E616" s="244" t="s">
        <v>453</v>
      </c>
      <c r="F616" s="244" t="s">
        <v>94</v>
      </c>
      <c r="G616" s="209">
        <v>6290.7</v>
      </c>
      <c r="H616" s="490">
        <v>6290.7</v>
      </c>
      <c r="I616" s="209">
        <v>6376.14</v>
      </c>
      <c r="J616" s="209">
        <v>6376.14</v>
      </c>
      <c r="K616" s="209">
        <v>1040</v>
      </c>
      <c r="L616" s="277"/>
      <c r="M616" s="216"/>
      <c r="N616" s="216"/>
    </row>
    <row r="617" spans="1:18" s="113" customFormat="1" ht="15.75" x14ac:dyDescent="0.25">
      <c r="A617" s="574" t="s">
        <v>95</v>
      </c>
      <c r="B617" s="325">
        <v>905</v>
      </c>
      <c r="C617" s="244" t="s">
        <v>84</v>
      </c>
      <c r="D617" s="244" t="s">
        <v>99</v>
      </c>
      <c r="E617" s="244" t="s">
        <v>453</v>
      </c>
      <c r="F617" s="244" t="s">
        <v>101</v>
      </c>
      <c r="G617" s="209">
        <f t="shared" ref="G617:H617" si="519">G618</f>
        <v>1112.5</v>
      </c>
      <c r="H617" s="490">
        <f t="shared" si="519"/>
        <v>1112.5</v>
      </c>
      <c r="I617" s="209">
        <f>I618</f>
        <v>0</v>
      </c>
      <c r="J617" s="209">
        <f t="shared" ref="J617:K617" si="520">J618</f>
        <v>0</v>
      </c>
      <c r="K617" s="209">
        <f t="shared" si="520"/>
        <v>0</v>
      </c>
      <c r="L617" s="284"/>
      <c r="M617" s="216"/>
      <c r="N617" s="216"/>
    </row>
    <row r="618" spans="1:18" s="113" customFormat="1" ht="47.25" x14ac:dyDescent="0.25">
      <c r="A618" s="574" t="s">
        <v>315</v>
      </c>
      <c r="B618" s="325">
        <v>905</v>
      </c>
      <c r="C618" s="244" t="s">
        <v>84</v>
      </c>
      <c r="D618" s="244" t="s">
        <v>99</v>
      </c>
      <c r="E618" s="244" t="s">
        <v>453</v>
      </c>
      <c r="F618" s="244" t="s">
        <v>103</v>
      </c>
      <c r="G618" s="209">
        <v>1112.5</v>
      </c>
      <c r="H618" s="490">
        <v>1112.5</v>
      </c>
      <c r="I618" s="209">
        <v>0</v>
      </c>
      <c r="J618" s="209">
        <v>0</v>
      </c>
      <c r="K618" s="209">
        <v>0</v>
      </c>
      <c r="L618" s="284"/>
      <c r="M618" s="216"/>
      <c r="N618" s="216"/>
    </row>
    <row r="619" spans="1:18" s="113" customFormat="1" ht="31.5" hidden="1" x14ac:dyDescent="0.25">
      <c r="A619" s="574" t="s">
        <v>384</v>
      </c>
      <c r="B619" s="325">
        <v>905</v>
      </c>
      <c r="C619" s="244" t="s">
        <v>84</v>
      </c>
      <c r="D619" s="244" t="s">
        <v>99</v>
      </c>
      <c r="E619" s="244" t="s">
        <v>454</v>
      </c>
      <c r="F619" s="244"/>
      <c r="G619" s="209">
        <f t="shared" ref="G619:H620" si="521">G620</f>
        <v>0</v>
      </c>
      <c r="H619" s="490">
        <f t="shared" si="521"/>
        <v>0</v>
      </c>
      <c r="I619" s="555">
        <v>0</v>
      </c>
      <c r="J619" s="555">
        <v>0</v>
      </c>
      <c r="K619" s="555">
        <v>0</v>
      </c>
      <c r="L619" s="279"/>
      <c r="M619" s="216"/>
      <c r="N619" s="211"/>
    </row>
    <row r="620" spans="1:18" s="113" customFormat="1" ht="31.5" hidden="1" x14ac:dyDescent="0.25">
      <c r="A620" s="574" t="s">
        <v>91</v>
      </c>
      <c r="B620" s="325">
        <v>905</v>
      </c>
      <c r="C620" s="244" t="s">
        <v>84</v>
      </c>
      <c r="D620" s="244" t="s">
        <v>99</v>
      </c>
      <c r="E620" s="244" t="s">
        <v>454</v>
      </c>
      <c r="F620" s="244" t="s">
        <v>92</v>
      </c>
      <c r="G620" s="209">
        <f t="shared" si="521"/>
        <v>0</v>
      </c>
      <c r="H620" s="490">
        <f t="shared" si="521"/>
        <v>0</v>
      </c>
      <c r="I620" s="555">
        <v>0</v>
      </c>
      <c r="J620" s="555">
        <v>0</v>
      </c>
      <c r="K620" s="555">
        <v>0</v>
      </c>
      <c r="L620" s="279"/>
      <c r="M620" s="216"/>
      <c r="N620" s="211"/>
    </row>
    <row r="621" spans="1:18" s="113" customFormat="1" ht="31.5" hidden="1" x14ac:dyDescent="0.25">
      <c r="A621" s="574" t="s">
        <v>93</v>
      </c>
      <c r="B621" s="325">
        <v>905</v>
      </c>
      <c r="C621" s="244" t="s">
        <v>84</v>
      </c>
      <c r="D621" s="244" t="s">
        <v>99</v>
      </c>
      <c r="E621" s="244" t="s">
        <v>454</v>
      </c>
      <c r="F621" s="244" t="s">
        <v>94</v>
      </c>
      <c r="G621" s="209">
        <f t="shared" ref="G621:H621" si="522">100-100</f>
        <v>0</v>
      </c>
      <c r="H621" s="490">
        <f t="shared" si="522"/>
        <v>0</v>
      </c>
      <c r="I621" s="555">
        <v>0</v>
      </c>
      <c r="J621" s="555">
        <v>0</v>
      </c>
      <c r="K621" s="555">
        <v>0</v>
      </c>
      <c r="L621" s="279"/>
      <c r="M621" s="216"/>
      <c r="N621" s="211"/>
    </row>
    <row r="622" spans="1:18" s="504" customFormat="1" ht="63" x14ac:dyDescent="0.25">
      <c r="A622" s="572" t="s">
        <v>1082</v>
      </c>
      <c r="B622" s="511">
        <v>905</v>
      </c>
      <c r="C622" s="513" t="s">
        <v>84</v>
      </c>
      <c r="D622" s="513" t="s">
        <v>99</v>
      </c>
      <c r="E622" s="513" t="s">
        <v>1083</v>
      </c>
      <c r="F622" s="513"/>
      <c r="G622" s="515">
        <v>625.21350999999993</v>
      </c>
      <c r="H622" s="492">
        <v>625.21350999999993</v>
      </c>
      <c r="I622" s="577">
        <v>0</v>
      </c>
      <c r="J622" s="577">
        <v>0</v>
      </c>
      <c r="K622" s="577">
        <v>0</v>
      </c>
      <c r="L622" s="279"/>
      <c r="M622" s="508"/>
      <c r="N622" s="506"/>
    </row>
    <row r="623" spans="1:18" s="504" customFormat="1" ht="31.5" x14ac:dyDescent="0.25">
      <c r="A623" s="572" t="s">
        <v>1084</v>
      </c>
      <c r="B623" s="511">
        <v>905</v>
      </c>
      <c r="C623" s="513" t="s">
        <v>84</v>
      </c>
      <c r="D623" s="513" t="s">
        <v>99</v>
      </c>
      <c r="E623" s="513" t="s">
        <v>1085</v>
      </c>
      <c r="F623" s="513"/>
      <c r="G623" s="515">
        <v>625.21350999999993</v>
      </c>
      <c r="H623" s="492">
        <v>625.21350999999993</v>
      </c>
      <c r="I623" s="577">
        <v>0</v>
      </c>
      <c r="J623" s="577">
        <v>0</v>
      </c>
      <c r="K623" s="577">
        <v>0</v>
      </c>
      <c r="L623" s="279"/>
      <c r="M623" s="508"/>
      <c r="N623" s="506"/>
    </row>
    <row r="624" spans="1:18" s="504" customFormat="1" ht="15.75" x14ac:dyDescent="0.25">
      <c r="A624" s="574" t="s">
        <v>704</v>
      </c>
      <c r="B624" s="518">
        <v>905</v>
      </c>
      <c r="C624" s="512" t="s">
        <v>84</v>
      </c>
      <c r="D624" s="512" t="s">
        <v>99</v>
      </c>
      <c r="E624" s="512" t="s">
        <v>462</v>
      </c>
      <c r="F624" s="512"/>
      <c r="G624" s="516">
        <v>625.21350999999993</v>
      </c>
      <c r="H624" s="490">
        <v>625.21350999999993</v>
      </c>
      <c r="I624" s="555">
        <v>0</v>
      </c>
      <c r="J624" s="555">
        <v>0</v>
      </c>
      <c r="K624" s="555">
        <v>0</v>
      </c>
      <c r="L624" s="279"/>
      <c r="M624" s="508"/>
      <c r="N624" s="506"/>
    </row>
    <row r="625" spans="1:18" s="504" customFormat="1" ht="31.5" x14ac:dyDescent="0.25">
      <c r="A625" s="574" t="s">
        <v>91</v>
      </c>
      <c r="B625" s="518">
        <v>905</v>
      </c>
      <c r="C625" s="512" t="s">
        <v>84</v>
      </c>
      <c r="D625" s="512" t="s">
        <v>99</v>
      </c>
      <c r="E625" s="512" t="s">
        <v>462</v>
      </c>
      <c r="F625" s="512" t="s">
        <v>92</v>
      </c>
      <c r="G625" s="516">
        <v>625.21350999999993</v>
      </c>
      <c r="H625" s="490">
        <v>625.21350999999993</v>
      </c>
      <c r="I625" s="555">
        <v>0</v>
      </c>
      <c r="J625" s="555">
        <v>0</v>
      </c>
      <c r="K625" s="555">
        <v>0</v>
      </c>
      <c r="L625" s="279"/>
      <c r="M625" s="508"/>
      <c r="N625" s="506"/>
    </row>
    <row r="626" spans="1:18" s="504" customFormat="1" ht="31.5" x14ac:dyDescent="0.25">
      <c r="A626" s="574" t="s">
        <v>93</v>
      </c>
      <c r="B626" s="518">
        <v>905</v>
      </c>
      <c r="C626" s="512" t="s">
        <v>84</v>
      </c>
      <c r="D626" s="512" t="s">
        <v>99</v>
      </c>
      <c r="E626" s="512" t="s">
        <v>462</v>
      </c>
      <c r="F626" s="512" t="s">
        <v>94</v>
      </c>
      <c r="G626" s="516">
        <v>625.21350999999993</v>
      </c>
      <c r="H626" s="490">
        <v>625.21350999999993</v>
      </c>
      <c r="I626" s="555">
        <v>0</v>
      </c>
      <c r="J626" s="555">
        <v>0</v>
      </c>
      <c r="K626" s="555">
        <v>0</v>
      </c>
      <c r="L626" s="279"/>
      <c r="M626" s="508"/>
      <c r="N626" s="506"/>
    </row>
    <row r="627" spans="1:18" ht="15.75" x14ac:dyDescent="0.25">
      <c r="A627" s="239" t="s">
        <v>187</v>
      </c>
      <c r="B627" s="205">
        <v>905</v>
      </c>
      <c r="C627" s="208" t="s">
        <v>132</v>
      </c>
      <c r="D627" s="208"/>
      <c r="E627" s="208"/>
      <c r="F627" s="208"/>
      <c r="G627" s="206">
        <f t="shared" ref="G627:K629" si="523">G628</f>
        <v>531.6</v>
      </c>
      <c r="H627" s="492">
        <f t="shared" si="523"/>
        <v>531.6</v>
      </c>
      <c r="I627" s="206">
        <f t="shared" si="523"/>
        <v>540</v>
      </c>
      <c r="J627" s="206">
        <f t="shared" si="523"/>
        <v>340</v>
      </c>
      <c r="K627" s="206">
        <f t="shared" si="523"/>
        <v>340</v>
      </c>
      <c r="L627" s="285"/>
      <c r="M627" s="219"/>
      <c r="O627" s="113"/>
      <c r="P627" s="1"/>
      <c r="Q627" s="1"/>
      <c r="R627" s="1"/>
    </row>
    <row r="628" spans="1:18" ht="15.75" x14ac:dyDescent="0.25">
      <c r="A628" s="239" t="s">
        <v>188</v>
      </c>
      <c r="B628" s="205">
        <v>905</v>
      </c>
      <c r="C628" s="208" t="s">
        <v>132</v>
      </c>
      <c r="D628" s="208" t="s">
        <v>84</v>
      </c>
      <c r="E628" s="208"/>
      <c r="F628" s="208"/>
      <c r="G628" s="206">
        <f t="shared" si="523"/>
        <v>531.6</v>
      </c>
      <c r="H628" s="492">
        <f t="shared" si="523"/>
        <v>531.6</v>
      </c>
      <c r="I628" s="206">
        <f t="shared" si="523"/>
        <v>540</v>
      </c>
      <c r="J628" s="206">
        <f t="shared" si="523"/>
        <v>340</v>
      </c>
      <c r="K628" s="206">
        <f t="shared" si="523"/>
        <v>340</v>
      </c>
      <c r="L628" s="282"/>
      <c r="O628" s="113"/>
      <c r="P628" s="1"/>
      <c r="Q628" s="1"/>
      <c r="R628" s="1"/>
    </row>
    <row r="629" spans="1:18" s="113" customFormat="1" ht="15.75" x14ac:dyDescent="0.25">
      <c r="A629" s="572" t="s">
        <v>100</v>
      </c>
      <c r="B629" s="205">
        <v>905</v>
      </c>
      <c r="C629" s="208" t="s">
        <v>132</v>
      </c>
      <c r="D629" s="208" t="s">
        <v>84</v>
      </c>
      <c r="E629" s="208" t="s">
        <v>343</v>
      </c>
      <c r="F629" s="208"/>
      <c r="G629" s="206">
        <f t="shared" si="523"/>
        <v>531.6</v>
      </c>
      <c r="H629" s="492">
        <f t="shared" si="523"/>
        <v>531.6</v>
      </c>
      <c r="I629" s="206">
        <f t="shared" si="523"/>
        <v>540</v>
      </c>
      <c r="J629" s="206">
        <f t="shared" si="523"/>
        <v>340</v>
      </c>
      <c r="K629" s="206">
        <f t="shared" si="523"/>
        <v>340</v>
      </c>
      <c r="L629" s="279"/>
      <c r="M629" s="216"/>
      <c r="N629" s="211"/>
    </row>
    <row r="630" spans="1:18" s="113" customFormat="1" ht="31.5" x14ac:dyDescent="0.25">
      <c r="A630" s="572" t="s">
        <v>344</v>
      </c>
      <c r="B630" s="205">
        <v>905</v>
      </c>
      <c r="C630" s="208" t="s">
        <v>132</v>
      </c>
      <c r="D630" s="208" t="s">
        <v>84</v>
      </c>
      <c r="E630" s="208" t="s">
        <v>342</v>
      </c>
      <c r="F630" s="208"/>
      <c r="G630" s="206">
        <f t="shared" ref="G630:H630" si="524">G631+G634</f>
        <v>531.6</v>
      </c>
      <c r="H630" s="492">
        <f t="shared" si="524"/>
        <v>531.6</v>
      </c>
      <c r="I630" s="206">
        <f>I631+I634</f>
        <v>540</v>
      </c>
      <c r="J630" s="206">
        <f t="shared" ref="J630:K630" si="525">J631+J634</f>
        <v>340</v>
      </c>
      <c r="K630" s="206">
        <f t="shared" si="525"/>
        <v>340</v>
      </c>
      <c r="L630" s="279"/>
      <c r="M630" s="216"/>
      <c r="N630" s="211"/>
    </row>
    <row r="631" spans="1:18" ht="31.5" x14ac:dyDescent="0.25">
      <c r="A631" s="20" t="s">
        <v>189</v>
      </c>
      <c r="B631" s="325">
        <v>905</v>
      </c>
      <c r="C631" s="244" t="s">
        <v>132</v>
      </c>
      <c r="D631" s="244" t="s">
        <v>84</v>
      </c>
      <c r="E631" s="244" t="s">
        <v>406</v>
      </c>
      <c r="F631" s="244"/>
      <c r="G631" s="209">
        <f t="shared" ref="G631:H632" si="526">G632</f>
        <v>375.6</v>
      </c>
      <c r="H631" s="490">
        <f t="shared" si="526"/>
        <v>375.6</v>
      </c>
      <c r="I631" s="209">
        <f>I632</f>
        <v>340</v>
      </c>
      <c r="J631" s="209">
        <f t="shared" ref="J631:K632" si="527">J632</f>
        <v>340</v>
      </c>
      <c r="K631" s="209">
        <f t="shared" si="527"/>
        <v>340</v>
      </c>
      <c r="O631" s="113"/>
      <c r="P631" s="1"/>
      <c r="Q631" s="1"/>
      <c r="R631" s="1"/>
    </row>
    <row r="632" spans="1:18" ht="31.5" x14ac:dyDescent="0.25">
      <c r="A632" s="574" t="s">
        <v>91</v>
      </c>
      <c r="B632" s="325">
        <v>905</v>
      </c>
      <c r="C632" s="244" t="s">
        <v>132</v>
      </c>
      <c r="D632" s="244" t="s">
        <v>84</v>
      </c>
      <c r="E632" s="244" t="s">
        <v>406</v>
      </c>
      <c r="F632" s="244" t="s">
        <v>92</v>
      </c>
      <c r="G632" s="209">
        <f t="shared" si="526"/>
        <v>375.6</v>
      </c>
      <c r="H632" s="490">
        <f t="shared" si="526"/>
        <v>375.6</v>
      </c>
      <c r="I632" s="209">
        <f>I633</f>
        <v>340</v>
      </c>
      <c r="J632" s="209">
        <f t="shared" si="527"/>
        <v>340</v>
      </c>
      <c r="K632" s="209">
        <f t="shared" si="527"/>
        <v>340</v>
      </c>
      <c r="O632" s="113"/>
      <c r="P632" s="1"/>
      <c r="Q632" s="1"/>
      <c r="R632" s="1"/>
    </row>
    <row r="633" spans="1:18" ht="31.5" x14ac:dyDescent="0.25">
      <c r="A633" s="574" t="s">
        <v>93</v>
      </c>
      <c r="B633" s="325">
        <v>905</v>
      </c>
      <c r="C633" s="244" t="s">
        <v>132</v>
      </c>
      <c r="D633" s="244" t="s">
        <v>84</v>
      </c>
      <c r="E633" s="244" t="s">
        <v>406</v>
      </c>
      <c r="F633" s="244" t="s">
        <v>94</v>
      </c>
      <c r="G633" s="209">
        <v>375.6</v>
      </c>
      <c r="H633" s="490">
        <v>375.6</v>
      </c>
      <c r="I633" s="209">
        <v>340</v>
      </c>
      <c r="J633" s="209">
        <v>340</v>
      </c>
      <c r="K633" s="209">
        <v>340</v>
      </c>
      <c r="O633" s="113"/>
      <c r="P633" s="1"/>
      <c r="Q633" s="1"/>
      <c r="R633" s="1"/>
    </row>
    <row r="634" spans="1:18" ht="31.5" x14ac:dyDescent="0.25">
      <c r="A634" s="20" t="s">
        <v>385</v>
      </c>
      <c r="B634" s="325">
        <v>905</v>
      </c>
      <c r="C634" s="244" t="s">
        <v>132</v>
      </c>
      <c r="D634" s="244" t="s">
        <v>84</v>
      </c>
      <c r="E634" s="244" t="s">
        <v>407</v>
      </c>
      <c r="F634" s="244"/>
      <c r="G634" s="209">
        <f t="shared" ref="G634:H635" si="528">G635</f>
        <v>156</v>
      </c>
      <c r="H634" s="490">
        <f t="shared" si="528"/>
        <v>156</v>
      </c>
      <c r="I634" s="209">
        <f>I635</f>
        <v>200</v>
      </c>
      <c r="J634" s="209">
        <f t="shared" ref="J634:K635" si="529">J635</f>
        <v>0</v>
      </c>
      <c r="K634" s="209">
        <f t="shared" si="529"/>
        <v>0</v>
      </c>
      <c r="O634" s="113"/>
      <c r="P634" s="1"/>
      <c r="Q634" s="1"/>
      <c r="R634" s="1"/>
    </row>
    <row r="635" spans="1:18" ht="31.5" x14ac:dyDescent="0.25">
      <c r="A635" s="574" t="s">
        <v>91</v>
      </c>
      <c r="B635" s="325">
        <v>905</v>
      </c>
      <c r="C635" s="244" t="s">
        <v>132</v>
      </c>
      <c r="D635" s="244" t="s">
        <v>84</v>
      </c>
      <c r="E635" s="244" t="s">
        <v>407</v>
      </c>
      <c r="F635" s="244" t="s">
        <v>92</v>
      </c>
      <c r="G635" s="209">
        <f t="shared" si="528"/>
        <v>156</v>
      </c>
      <c r="H635" s="490">
        <f t="shared" si="528"/>
        <v>156</v>
      </c>
      <c r="I635" s="209">
        <f>I636</f>
        <v>200</v>
      </c>
      <c r="J635" s="209">
        <f t="shared" si="529"/>
        <v>0</v>
      </c>
      <c r="K635" s="209">
        <f t="shared" si="529"/>
        <v>0</v>
      </c>
      <c r="O635" s="113"/>
      <c r="P635" s="1"/>
      <c r="Q635" s="1"/>
      <c r="R635" s="1"/>
    </row>
    <row r="636" spans="1:18" ht="31.5" x14ac:dyDescent="0.25">
      <c r="A636" s="574" t="s">
        <v>93</v>
      </c>
      <c r="B636" s="325">
        <v>905</v>
      </c>
      <c r="C636" s="244" t="s">
        <v>132</v>
      </c>
      <c r="D636" s="244" t="s">
        <v>84</v>
      </c>
      <c r="E636" s="244" t="s">
        <v>407</v>
      </c>
      <c r="F636" s="244" t="s">
        <v>94</v>
      </c>
      <c r="G636" s="209">
        <v>156</v>
      </c>
      <c r="H636" s="490">
        <v>156</v>
      </c>
      <c r="I636" s="209">
        <v>200</v>
      </c>
      <c r="J636" s="209">
        <v>0</v>
      </c>
      <c r="K636" s="209">
        <v>0</v>
      </c>
      <c r="O636" s="113"/>
      <c r="P636" s="1"/>
      <c r="Q636" s="1"/>
      <c r="R636" s="1"/>
    </row>
    <row r="637" spans="1:18" ht="31.5" x14ac:dyDescent="0.25">
      <c r="A637" s="570" t="s">
        <v>1113</v>
      </c>
      <c r="B637" s="205">
        <v>906</v>
      </c>
      <c r="C637" s="208"/>
      <c r="D637" s="208"/>
      <c r="E637" s="208"/>
      <c r="F637" s="208"/>
      <c r="G637" s="206">
        <f t="shared" ref="G637:H637" si="530">G650+G638</f>
        <v>372299.08431000001</v>
      </c>
      <c r="H637" s="492">
        <f t="shared" si="530"/>
        <v>371000.63700000005</v>
      </c>
      <c r="I637" s="206">
        <f>I650+I638</f>
        <v>424494.54320000001</v>
      </c>
      <c r="J637" s="206">
        <f>J650+J638</f>
        <v>425204.88025000005</v>
      </c>
      <c r="K637" s="206">
        <f>K650+K638</f>
        <v>441131.14125000004</v>
      </c>
      <c r="L637" s="280"/>
      <c r="O637" s="113"/>
      <c r="P637" s="1"/>
      <c r="Q637" s="1"/>
      <c r="R637" s="1"/>
    </row>
    <row r="638" spans="1:18" ht="15.75" x14ac:dyDescent="0.25">
      <c r="A638" s="572" t="s">
        <v>83</v>
      </c>
      <c r="B638" s="205">
        <v>906</v>
      </c>
      <c r="C638" s="208" t="s">
        <v>84</v>
      </c>
      <c r="D638" s="208"/>
      <c r="E638" s="208"/>
      <c r="F638" s="208"/>
      <c r="G638" s="206">
        <f t="shared" ref="G638:K643" si="531">G639</f>
        <v>0</v>
      </c>
      <c r="H638" s="492">
        <f t="shared" si="531"/>
        <v>0</v>
      </c>
      <c r="I638" s="206">
        <f t="shared" si="531"/>
        <v>0</v>
      </c>
      <c r="J638" s="206">
        <f t="shared" si="531"/>
        <v>100</v>
      </c>
      <c r="K638" s="206">
        <f t="shared" si="531"/>
        <v>30</v>
      </c>
      <c r="O638" s="113"/>
      <c r="P638" s="1"/>
      <c r="Q638" s="1"/>
      <c r="R638" s="1"/>
    </row>
    <row r="639" spans="1:18" ht="15.75" x14ac:dyDescent="0.25">
      <c r="A639" s="537" t="s">
        <v>98</v>
      </c>
      <c r="B639" s="205">
        <v>906</v>
      </c>
      <c r="C639" s="208" t="s">
        <v>84</v>
      </c>
      <c r="D639" s="208" t="s">
        <v>99</v>
      </c>
      <c r="E639" s="208"/>
      <c r="F639" s="208"/>
      <c r="G639" s="206">
        <f t="shared" ref="G639:H639" si="532">G640+G645</f>
        <v>0</v>
      </c>
      <c r="H639" s="492">
        <f t="shared" si="532"/>
        <v>0</v>
      </c>
      <c r="I639" s="206">
        <f>I640+I645</f>
        <v>0</v>
      </c>
      <c r="J639" s="206">
        <f t="shared" ref="J639:K639" si="533">J640+J645</f>
        <v>100</v>
      </c>
      <c r="K639" s="206">
        <f t="shared" si="533"/>
        <v>30</v>
      </c>
      <c r="O639" s="113"/>
      <c r="P639" s="1"/>
      <c r="Q639" s="1"/>
      <c r="R639" s="1"/>
    </row>
    <row r="640" spans="1:18" ht="47.25" x14ac:dyDescent="0.25">
      <c r="A640" s="572" t="s">
        <v>1114</v>
      </c>
      <c r="B640" s="205">
        <v>906</v>
      </c>
      <c r="C640" s="208" t="s">
        <v>84</v>
      </c>
      <c r="D640" s="208" t="s">
        <v>99</v>
      </c>
      <c r="E640" s="208" t="s">
        <v>168</v>
      </c>
      <c r="F640" s="208"/>
      <c r="G640" s="206">
        <f t="shared" si="531"/>
        <v>0</v>
      </c>
      <c r="H640" s="492">
        <f t="shared" si="531"/>
        <v>0</v>
      </c>
      <c r="I640" s="206">
        <f t="shared" si="531"/>
        <v>0</v>
      </c>
      <c r="J640" s="206">
        <f t="shared" si="531"/>
        <v>100</v>
      </c>
      <c r="K640" s="206">
        <f t="shared" si="531"/>
        <v>0</v>
      </c>
      <c r="O640" s="113"/>
      <c r="P640" s="1"/>
      <c r="Q640" s="1"/>
      <c r="R640" s="1"/>
    </row>
    <row r="641" spans="1:18" s="113" customFormat="1" ht="31.5" x14ac:dyDescent="0.25">
      <c r="A641" s="121" t="s">
        <v>487</v>
      </c>
      <c r="B641" s="205">
        <v>906</v>
      </c>
      <c r="C641" s="208" t="s">
        <v>84</v>
      </c>
      <c r="D641" s="208" t="s">
        <v>99</v>
      </c>
      <c r="E641" s="208" t="s">
        <v>488</v>
      </c>
      <c r="F641" s="208"/>
      <c r="G641" s="206">
        <f t="shared" si="531"/>
        <v>0</v>
      </c>
      <c r="H641" s="492">
        <f t="shared" si="531"/>
        <v>0</v>
      </c>
      <c r="I641" s="206">
        <f t="shared" si="531"/>
        <v>0</v>
      </c>
      <c r="J641" s="206">
        <f t="shared" si="531"/>
        <v>100</v>
      </c>
      <c r="K641" s="206">
        <f t="shared" si="531"/>
        <v>0</v>
      </c>
      <c r="L641" s="279"/>
      <c r="M641" s="216"/>
      <c r="N641" s="211"/>
    </row>
    <row r="642" spans="1:18" ht="31.5" x14ac:dyDescent="0.25">
      <c r="A642" s="90" t="s">
        <v>169</v>
      </c>
      <c r="B642" s="325">
        <v>906</v>
      </c>
      <c r="C642" s="244" t="s">
        <v>84</v>
      </c>
      <c r="D642" s="244" t="s">
        <v>99</v>
      </c>
      <c r="E642" s="244" t="s">
        <v>489</v>
      </c>
      <c r="F642" s="244"/>
      <c r="G642" s="209">
        <f t="shared" si="531"/>
        <v>0</v>
      </c>
      <c r="H642" s="490">
        <f t="shared" si="531"/>
        <v>0</v>
      </c>
      <c r="I642" s="209">
        <f t="shared" si="531"/>
        <v>0</v>
      </c>
      <c r="J642" s="209">
        <f t="shared" si="531"/>
        <v>100</v>
      </c>
      <c r="K642" s="209">
        <f t="shared" si="531"/>
        <v>0</v>
      </c>
      <c r="O642" s="113"/>
      <c r="P642" s="1"/>
      <c r="Q642" s="1"/>
      <c r="R642" s="1"/>
    </row>
    <row r="643" spans="1:18" ht="31.5" x14ac:dyDescent="0.25">
      <c r="A643" s="574" t="s">
        <v>91</v>
      </c>
      <c r="B643" s="325">
        <v>906</v>
      </c>
      <c r="C643" s="244" t="s">
        <v>84</v>
      </c>
      <c r="D643" s="244" t="s">
        <v>99</v>
      </c>
      <c r="E643" s="244" t="s">
        <v>489</v>
      </c>
      <c r="F643" s="244" t="s">
        <v>92</v>
      </c>
      <c r="G643" s="209">
        <f t="shared" si="531"/>
        <v>0</v>
      </c>
      <c r="H643" s="490">
        <f t="shared" si="531"/>
        <v>0</v>
      </c>
      <c r="I643" s="209">
        <f t="shared" si="531"/>
        <v>0</v>
      </c>
      <c r="J643" s="209">
        <f t="shared" si="531"/>
        <v>100</v>
      </c>
      <c r="K643" s="209">
        <f t="shared" si="531"/>
        <v>0</v>
      </c>
      <c r="O643" s="113"/>
      <c r="P643" s="1"/>
      <c r="Q643" s="1"/>
      <c r="R643" s="1"/>
    </row>
    <row r="644" spans="1:18" ht="31.5" x14ac:dyDescent="0.25">
      <c r="A644" s="574" t="s">
        <v>93</v>
      </c>
      <c r="B644" s="325">
        <v>906</v>
      </c>
      <c r="C644" s="244" t="s">
        <v>84</v>
      </c>
      <c r="D644" s="244" t="s">
        <v>99</v>
      </c>
      <c r="E644" s="244" t="s">
        <v>489</v>
      </c>
      <c r="F644" s="244" t="s">
        <v>94</v>
      </c>
      <c r="G644" s="209">
        <v>0</v>
      </c>
      <c r="H644" s="490">
        <v>0</v>
      </c>
      <c r="I644" s="209">
        <v>0</v>
      </c>
      <c r="J644" s="209">
        <v>100</v>
      </c>
      <c r="K644" s="209">
        <v>0</v>
      </c>
      <c r="O644" s="113"/>
      <c r="P644" s="1"/>
      <c r="Q644" s="1"/>
      <c r="R644" s="1"/>
    </row>
    <row r="645" spans="1:18" s="242" customFormat="1" ht="69" customHeight="1" x14ac:dyDescent="0.25">
      <c r="A645" s="239" t="s">
        <v>1098</v>
      </c>
      <c r="B645" s="205">
        <v>906</v>
      </c>
      <c r="C645" s="7" t="s">
        <v>84</v>
      </c>
      <c r="D645" s="7" t="s">
        <v>99</v>
      </c>
      <c r="E645" s="107" t="s">
        <v>304</v>
      </c>
      <c r="F645" s="7"/>
      <c r="G645" s="206">
        <f t="shared" ref="G645:H648" si="534">G646</f>
        <v>0</v>
      </c>
      <c r="H645" s="492">
        <f t="shared" si="534"/>
        <v>0</v>
      </c>
      <c r="I645" s="206">
        <f>I646</f>
        <v>0</v>
      </c>
      <c r="J645" s="206">
        <f t="shared" ref="J645:K648" si="535">J646</f>
        <v>0</v>
      </c>
      <c r="K645" s="206">
        <f t="shared" si="535"/>
        <v>30</v>
      </c>
      <c r="L645" s="279"/>
      <c r="M645" s="216"/>
      <c r="N645" s="211"/>
    </row>
    <row r="646" spans="1:18" s="242" customFormat="1" ht="47.25" x14ac:dyDescent="0.25">
      <c r="A646" s="121" t="s">
        <v>331</v>
      </c>
      <c r="B646" s="205">
        <v>906</v>
      </c>
      <c r="C646" s="7" t="s">
        <v>84</v>
      </c>
      <c r="D646" s="7" t="s">
        <v>99</v>
      </c>
      <c r="E646" s="107" t="s">
        <v>506</v>
      </c>
      <c r="F646" s="7"/>
      <c r="G646" s="206">
        <f t="shared" si="534"/>
        <v>0</v>
      </c>
      <c r="H646" s="492">
        <f t="shared" si="534"/>
        <v>0</v>
      </c>
      <c r="I646" s="206">
        <f>I647</f>
        <v>0</v>
      </c>
      <c r="J646" s="206">
        <f t="shared" si="535"/>
        <v>0</v>
      </c>
      <c r="K646" s="206">
        <f t="shared" si="535"/>
        <v>30</v>
      </c>
      <c r="L646" s="279"/>
      <c r="M646" s="216"/>
      <c r="N646" s="211"/>
    </row>
    <row r="647" spans="1:18" s="242" customFormat="1" ht="31.5" x14ac:dyDescent="0.25">
      <c r="A647" s="90" t="s">
        <v>111</v>
      </c>
      <c r="B647" s="325">
        <v>906</v>
      </c>
      <c r="C647" s="8" t="s">
        <v>84</v>
      </c>
      <c r="D647" s="8" t="s">
        <v>99</v>
      </c>
      <c r="E647" s="4" t="s">
        <v>332</v>
      </c>
      <c r="F647" s="8"/>
      <c r="G647" s="209">
        <f t="shared" si="534"/>
        <v>0</v>
      </c>
      <c r="H647" s="490">
        <f t="shared" si="534"/>
        <v>0</v>
      </c>
      <c r="I647" s="209">
        <f>I648</f>
        <v>0</v>
      </c>
      <c r="J647" s="209">
        <f t="shared" si="535"/>
        <v>0</v>
      </c>
      <c r="K647" s="209">
        <f t="shared" si="535"/>
        <v>30</v>
      </c>
      <c r="L647" s="279"/>
      <c r="M647" s="216"/>
      <c r="N647" s="211"/>
    </row>
    <row r="648" spans="1:18" s="242" customFormat="1" ht="31.5" x14ac:dyDescent="0.25">
      <c r="A648" s="574" t="s">
        <v>91</v>
      </c>
      <c r="B648" s="325">
        <v>906</v>
      </c>
      <c r="C648" s="8" t="s">
        <v>84</v>
      </c>
      <c r="D648" s="8" t="s">
        <v>99</v>
      </c>
      <c r="E648" s="4" t="s">
        <v>332</v>
      </c>
      <c r="F648" s="8" t="s">
        <v>92</v>
      </c>
      <c r="G648" s="209">
        <f t="shared" si="534"/>
        <v>0</v>
      </c>
      <c r="H648" s="490">
        <f t="shared" si="534"/>
        <v>0</v>
      </c>
      <c r="I648" s="209">
        <f>I649</f>
        <v>0</v>
      </c>
      <c r="J648" s="209">
        <f t="shared" si="535"/>
        <v>0</v>
      </c>
      <c r="K648" s="209">
        <f t="shared" si="535"/>
        <v>30</v>
      </c>
      <c r="L648" s="279"/>
      <c r="M648" s="216"/>
      <c r="N648" s="211"/>
    </row>
    <row r="649" spans="1:18" s="242" customFormat="1" ht="31.5" x14ac:dyDescent="0.25">
      <c r="A649" s="574" t="s">
        <v>93</v>
      </c>
      <c r="B649" s="325">
        <v>906</v>
      </c>
      <c r="C649" s="8" t="s">
        <v>84</v>
      </c>
      <c r="D649" s="8" t="s">
        <v>99</v>
      </c>
      <c r="E649" s="4" t="s">
        <v>332</v>
      </c>
      <c r="F649" s="8" t="s">
        <v>94</v>
      </c>
      <c r="G649" s="209">
        <v>0</v>
      </c>
      <c r="H649" s="490">
        <v>0</v>
      </c>
      <c r="I649" s="209">
        <v>0</v>
      </c>
      <c r="J649" s="209">
        <v>0</v>
      </c>
      <c r="K649" s="209">
        <v>30</v>
      </c>
      <c r="L649" s="279"/>
      <c r="M649" s="216"/>
      <c r="N649" s="211"/>
    </row>
    <row r="650" spans="1:18" ht="15.75" x14ac:dyDescent="0.25">
      <c r="A650" s="572" t="s">
        <v>147</v>
      </c>
      <c r="B650" s="205">
        <v>906</v>
      </c>
      <c r="C650" s="208" t="s">
        <v>148</v>
      </c>
      <c r="D650" s="208"/>
      <c r="E650" s="208"/>
      <c r="F650" s="208"/>
      <c r="G650" s="206">
        <f>G651+G707+G782+G819+G809</f>
        <v>372299.08431000001</v>
      </c>
      <c r="H650" s="492">
        <f>H651+H707+H782+H819+H809</f>
        <v>371000.63700000005</v>
      </c>
      <c r="I650" s="206">
        <f>I651+I707+I782+I819</f>
        <v>424494.54320000001</v>
      </c>
      <c r="J650" s="206">
        <f>J651+J707+J782+J819</f>
        <v>425104.88025000005</v>
      </c>
      <c r="K650" s="403">
        <f>K651+K707+K782+K819</f>
        <v>441101.14125000004</v>
      </c>
    </row>
    <row r="651" spans="1:18" ht="15.75" x14ac:dyDescent="0.25">
      <c r="A651" s="572" t="s">
        <v>191</v>
      </c>
      <c r="B651" s="205">
        <v>906</v>
      </c>
      <c r="C651" s="208" t="s">
        <v>148</v>
      </c>
      <c r="D651" s="208" t="s">
        <v>84</v>
      </c>
      <c r="E651" s="208"/>
      <c r="F651" s="208"/>
      <c r="G651" s="206">
        <f t="shared" ref="G651:H651" si="536">G652+G697+G702</f>
        <v>94683.1</v>
      </c>
      <c r="H651" s="492">
        <f t="shared" si="536"/>
        <v>92441.77</v>
      </c>
      <c r="I651" s="206">
        <f>I652+I697+I702</f>
        <v>105687.8575</v>
      </c>
      <c r="J651" s="206">
        <f>J652+J697+J702</f>
        <v>105231.8695</v>
      </c>
      <c r="K651" s="403">
        <f>K652+K697+K702</f>
        <v>102025.73850000001</v>
      </c>
      <c r="L651" s="280"/>
    </row>
    <row r="652" spans="1:18" ht="36" customHeight="1" x14ac:dyDescent="0.25">
      <c r="A652" s="572" t="s">
        <v>1115</v>
      </c>
      <c r="B652" s="205">
        <v>906</v>
      </c>
      <c r="C652" s="208" t="s">
        <v>148</v>
      </c>
      <c r="D652" s="208" t="s">
        <v>84</v>
      </c>
      <c r="E652" s="208" t="s">
        <v>192</v>
      </c>
      <c r="F652" s="208"/>
      <c r="G652" s="206">
        <f t="shared" ref="G652:H652" si="537">G653+G657+G661+G671+G681+G685+G689+G693</f>
        <v>93982.1</v>
      </c>
      <c r="H652" s="492">
        <f t="shared" si="537"/>
        <v>91790.77</v>
      </c>
      <c r="I652" s="206">
        <f>I653+I657+I661+I671+I681+I685+I689+I693</f>
        <v>105068.8575</v>
      </c>
      <c r="J652" s="206">
        <f>J653+J657+J661+J671+J681+J685+J689+J693</f>
        <v>104637.8695</v>
      </c>
      <c r="K652" s="403">
        <f>K653+K657+K661+K671+K681+K685+K689+K693</f>
        <v>101431.73850000001</v>
      </c>
    </row>
    <row r="653" spans="1:18" s="113" customFormat="1" ht="38.25" customHeight="1" x14ac:dyDescent="0.25">
      <c r="A653" s="572" t="s">
        <v>389</v>
      </c>
      <c r="B653" s="205">
        <v>906</v>
      </c>
      <c r="C653" s="208" t="s">
        <v>148</v>
      </c>
      <c r="D653" s="208" t="s">
        <v>84</v>
      </c>
      <c r="E653" s="208" t="s">
        <v>598</v>
      </c>
      <c r="F653" s="208"/>
      <c r="G653" s="206">
        <f t="shared" ref="G653:K655" si="538">G654</f>
        <v>16977.599999999999</v>
      </c>
      <c r="H653" s="492">
        <f t="shared" si="538"/>
        <v>17480.5</v>
      </c>
      <c r="I653" s="206">
        <f t="shared" si="538"/>
        <v>18248.572</v>
      </c>
      <c r="J653" s="206">
        <f t="shared" si="538"/>
        <v>18571.403999999999</v>
      </c>
      <c r="K653" s="403">
        <f t="shared" si="538"/>
        <v>15344.281999999999</v>
      </c>
      <c r="L653" s="279"/>
      <c r="M653" s="216"/>
      <c r="N653" s="211"/>
      <c r="O653" s="211"/>
      <c r="P653" s="211"/>
      <c r="Q653" s="211"/>
      <c r="R653" s="211"/>
    </row>
    <row r="654" spans="1:18" ht="31.5" x14ac:dyDescent="0.25">
      <c r="A654" s="574" t="s">
        <v>597</v>
      </c>
      <c r="B654" s="325">
        <v>906</v>
      </c>
      <c r="C654" s="244" t="s">
        <v>148</v>
      </c>
      <c r="D654" s="244" t="s">
        <v>84</v>
      </c>
      <c r="E654" s="389" t="s">
        <v>599</v>
      </c>
      <c r="F654" s="244"/>
      <c r="G654" s="209">
        <f t="shared" si="538"/>
        <v>16977.599999999999</v>
      </c>
      <c r="H654" s="490">
        <f t="shared" si="538"/>
        <v>17480.5</v>
      </c>
      <c r="I654" s="209">
        <f t="shared" si="538"/>
        <v>18248.572</v>
      </c>
      <c r="J654" s="209">
        <f t="shared" si="538"/>
        <v>18571.403999999999</v>
      </c>
      <c r="K654" s="406">
        <f t="shared" si="538"/>
        <v>15344.281999999999</v>
      </c>
    </row>
    <row r="655" spans="1:18" ht="31.5" x14ac:dyDescent="0.25">
      <c r="A655" s="574" t="s">
        <v>152</v>
      </c>
      <c r="B655" s="325">
        <v>906</v>
      </c>
      <c r="C655" s="244" t="s">
        <v>148</v>
      </c>
      <c r="D655" s="244" t="s">
        <v>84</v>
      </c>
      <c r="E655" s="389" t="s">
        <v>599</v>
      </c>
      <c r="F655" s="244" t="s">
        <v>153</v>
      </c>
      <c r="G655" s="209">
        <f t="shared" si="538"/>
        <v>16977.599999999999</v>
      </c>
      <c r="H655" s="490">
        <f t="shared" si="538"/>
        <v>17480.5</v>
      </c>
      <c r="I655" s="209">
        <f t="shared" si="538"/>
        <v>18248.572</v>
      </c>
      <c r="J655" s="209">
        <f t="shared" si="538"/>
        <v>18571.403999999999</v>
      </c>
      <c r="K655" s="406">
        <f t="shared" si="538"/>
        <v>15344.281999999999</v>
      </c>
    </row>
    <row r="656" spans="1:18" ht="15.75" x14ac:dyDescent="0.25">
      <c r="A656" s="574" t="s">
        <v>154</v>
      </c>
      <c r="B656" s="325">
        <v>906</v>
      </c>
      <c r="C656" s="244" t="s">
        <v>148</v>
      </c>
      <c r="D656" s="244" t="s">
        <v>84</v>
      </c>
      <c r="E656" s="389" t="s">
        <v>599</v>
      </c>
      <c r="F656" s="244" t="s">
        <v>155</v>
      </c>
      <c r="G656" s="18">
        <v>16977.599999999999</v>
      </c>
      <c r="H656" s="491">
        <v>17480.5</v>
      </c>
      <c r="I656" s="18">
        <v>18248.572</v>
      </c>
      <c r="J656" s="18">
        <v>18571.403999999999</v>
      </c>
      <c r="K656" s="405">
        <v>15344.281999999999</v>
      </c>
    </row>
    <row r="657" spans="1:18" s="113" customFormat="1" ht="31.7" customHeight="1" x14ac:dyDescent="0.25">
      <c r="A657" s="572" t="s">
        <v>363</v>
      </c>
      <c r="B657" s="205">
        <v>906</v>
      </c>
      <c r="C657" s="208" t="s">
        <v>148</v>
      </c>
      <c r="D657" s="208" t="s">
        <v>84</v>
      </c>
      <c r="E657" s="208" t="s">
        <v>600</v>
      </c>
      <c r="F657" s="208"/>
      <c r="G657" s="27">
        <f t="shared" ref="G657:H659" si="539">G658</f>
        <v>66723.5</v>
      </c>
      <c r="H657" s="598">
        <f t="shared" si="539"/>
        <v>66723.5</v>
      </c>
      <c r="I657" s="27">
        <f>I658</f>
        <v>77828</v>
      </c>
      <c r="J657" s="27">
        <f t="shared" ref="J657:K657" si="540">J658</f>
        <v>77828</v>
      </c>
      <c r="K657" s="404">
        <f t="shared" si="540"/>
        <v>77828</v>
      </c>
      <c r="L657" s="280"/>
      <c r="M657" s="216"/>
      <c r="N657" s="211"/>
      <c r="O657" s="211"/>
      <c r="P657" s="211"/>
      <c r="Q657" s="211"/>
      <c r="R657" s="211"/>
    </row>
    <row r="658" spans="1:18" s="113" customFormat="1" ht="47.25" x14ac:dyDescent="0.25">
      <c r="A658" s="574" t="s">
        <v>908</v>
      </c>
      <c r="B658" s="325">
        <v>906</v>
      </c>
      <c r="C658" s="244" t="s">
        <v>148</v>
      </c>
      <c r="D658" s="244" t="s">
        <v>84</v>
      </c>
      <c r="E658" s="389" t="s">
        <v>802</v>
      </c>
      <c r="F658" s="244"/>
      <c r="G658" s="209">
        <f t="shared" si="539"/>
        <v>66723.5</v>
      </c>
      <c r="H658" s="490">
        <f t="shared" si="539"/>
        <v>66723.5</v>
      </c>
      <c r="I658" s="209">
        <f>I659</f>
        <v>77828</v>
      </c>
      <c r="J658" s="209">
        <f t="shared" ref="J658:K659" si="541">J659</f>
        <v>77828</v>
      </c>
      <c r="K658" s="406">
        <f t="shared" si="541"/>
        <v>77828</v>
      </c>
      <c r="L658" s="279"/>
      <c r="M658" s="216"/>
      <c r="N658" s="211"/>
      <c r="O658" s="211"/>
      <c r="P658" s="211"/>
      <c r="Q658" s="211"/>
      <c r="R658" s="211"/>
    </row>
    <row r="659" spans="1:18" s="113" customFormat="1" ht="31.5" x14ac:dyDescent="0.25">
      <c r="A659" s="574" t="s">
        <v>152</v>
      </c>
      <c r="B659" s="325">
        <v>906</v>
      </c>
      <c r="C659" s="244" t="s">
        <v>148</v>
      </c>
      <c r="D659" s="244" t="s">
        <v>84</v>
      </c>
      <c r="E659" s="389" t="s">
        <v>802</v>
      </c>
      <c r="F659" s="244" t="s">
        <v>153</v>
      </c>
      <c r="G659" s="209">
        <f t="shared" si="539"/>
        <v>66723.5</v>
      </c>
      <c r="H659" s="490">
        <f t="shared" si="539"/>
        <v>66723.5</v>
      </c>
      <c r="I659" s="209">
        <f>I660</f>
        <v>77828</v>
      </c>
      <c r="J659" s="209">
        <f t="shared" si="541"/>
        <v>77828</v>
      </c>
      <c r="K659" s="406">
        <f t="shared" si="541"/>
        <v>77828</v>
      </c>
      <c r="L659" s="279"/>
      <c r="M659" s="216"/>
      <c r="N659" s="211"/>
      <c r="O659" s="211"/>
      <c r="P659" s="211"/>
      <c r="Q659" s="211"/>
      <c r="R659" s="211"/>
    </row>
    <row r="660" spans="1:18" s="113" customFormat="1" ht="15.75" x14ac:dyDescent="0.25">
      <c r="A660" s="574" t="s">
        <v>154</v>
      </c>
      <c r="B660" s="325">
        <v>906</v>
      </c>
      <c r="C660" s="244" t="s">
        <v>148</v>
      </c>
      <c r="D660" s="244" t="s">
        <v>84</v>
      </c>
      <c r="E660" s="389" t="s">
        <v>802</v>
      </c>
      <c r="F660" s="244" t="s">
        <v>155</v>
      </c>
      <c r="G660" s="18">
        <v>66723.5</v>
      </c>
      <c r="H660" s="491">
        <v>66723.5</v>
      </c>
      <c r="I660" s="18">
        <v>77828</v>
      </c>
      <c r="J660" s="18">
        <v>77828</v>
      </c>
      <c r="K660" s="405">
        <v>77828</v>
      </c>
      <c r="L660" s="279"/>
      <c r="M660" s="216"/>
      <c r="N660" s="211"/>
      <c r="O660" s="211"/>
      <c r="P660" s="211"/>
      <c r="Q660" s="211"/>
      <c r="R660" s="211"/>
    </row>
    <row r="661" spans="1:18" s="113" customFormat="1" ht="30.2" customHeight="1" x14ac:dyDescent="0.25">
      <c r="A661" s="572" t="s">
        <v>612</v>
      </c>
      <c r="B661" s="205">
        <v>906</v>
      </c>
      <c r="C661" s="208" t="s">
        <v>148</v>
      </c>
      <c r="D661" s="208" t="s">
        <v>84</v>
      </c>
      <c r="E661" s="208" t="s">
        <v>602</v>
      </c>
      <c r="F661" s="208"/>
      <c r="G661" s="206">
        <f t="shared" ref="G661:H661" si="542">G662+G665+G668</f>
        <v>4553.3999999999996</v>
      </c>
      <c r="H661" s="492">
        <f t="shared" si="542"/>
        <v>4139.87</v>
      </c>
      <c r="I661" s="206">
        <f>I662+I665+I668</f>
        <v>4886</v>
      </c>
      <c r="J661" s="206">
        <f t="shared" ref="J661:K661" si="543">J662+J665+J668</f>
        <v>4886</v>
      </c>
      <c r="K661" s="403">
        <f t="shared" si="543"/>
        <v>4886</v>
      </c>
      <c r="L661" s="279"/>
      <c r="M661" s="216"/>
      <c r="N661" s="211"/>
      <c r="O661" s="211"/>
      <c r="P661" s="211"/>
      <c r="Q661" s="211"/>
      <c r="R661" s="211"/>
    </row>
    <row r="662" spans="1:18" ht="35.450000000000003" hidden="1" customHeight="1" x14ac:dyDescent="0.25">
      <c r="A662" s="574" t="s">
        <v>156</v>
      </c>
      <c r="B662" s="325">
        <v>906</v>
      </c>
      <c r="C662" s="244" t="s">
        <v>148</v>
      </c>
      <c r="D662" s="244" t="s">
        <v>84</v>
      </c>
      <c r="E662" s="389" t="s">
        <v>649</v>
      </c>
      <c r="F662" s="244"/>
      <c r="G662" s="209">
        <f t="shared" ref="G662:H663" si="544">G663</f>
        <v>0</v>
      </c>
      <c r="H662" s="490">
        <f t="shared" si="544"/>
        <v>0</v>
      </c>
      <c r="I662" s="209">
        <f>I663</f>
        <v>0</v>
      </c>
      <c r="J662" s="209">
        <f t="shared" ref="J662:K663" si="545">J663</f>
        <v>0</v>
      </c>
      <c r="K662" s="406">
        <f t="shared" si="545"/>
        <v>0</v>
      </c>
    </row>
    <row r="663" spans="1:18" ht="35.450000000000003" hidden="1" customHeight="1" x14ac:dyDescent="0.25">
      <c r="A663" s="574" t="s">
        <v>152</v>
      </c>
      <c r="B663" s="325">
        <v>906</v>
      </c>
      <c r="C663" s="244" t="s">
        <v>148</v>
      </c>
      <c r="D663" s="244" t="s">
        <v>84</v>
      </c>
      <c r="E663" s="389" t="s">
        <v>649</v>
      </c>
      <c r="F663" s="244" t="s">
        <v>153</v>
      </c>
      <c r="G663" s="209">
        <f t="shared" si="544"/>
        <v>0</v>
      </c>
      <c r="H663" s="490">
        <f t="shared" si="544"/>
        <v>0</v>
      </c>
      <c r="I663" s="209">
        <f>I664</f>
        <v>0</v>
      </c>
      <c r="J663" s="209">
        <f t="shared" si="545"/>
        <v>0</v>
      </c>
      <c r="K663" s="406">
        <f t="shared" si="545"/>
        <v>0</v>
      </c>
    </row>
    <row r="664" spans="1:18" ht="15.75" hidden="1" customHeight="1" x14ac:dyDescent="0.25">
      <c r="A664" s="574" t="s">
        <v>154</v>
      </c>
      <c r="B664" s="325">
        <v>906</v>
      </c>
      <c r="C664" s="244" t="s">
        <v>148</v>
      </c>
      <c r="D664" s="244" t="s">
        <v>84</v>
      </c>
      <c r="E664" s="389" t="s">
        <v>649</v>
      </c>
      <c r="F664" s="244" t="s">
        <v>155</v>
      </c>
      <c r="G664" s="209"/>
      <c r="H664" s="490"/>
      <c r="I664" s="209"/>
      <c r="J664" s="209"/>
      <c r="K664" s="406"/>
    </row>
    <row r="665" spans="1:18" ht="37.5" hidden="1" customHeight="1" x14ac:dyDescent="0.25">
      <c r="A665" s="574" t="s">
        <v>915</v>
      </c>
      <c r="B665" s="325">
        <v>906</v>
      </c>
      <c r="C665" s="244" t="s">
        <v>148</v>
      </c>
      <c r="D665" s="244" t="s">
        <v>84</v>
      </c>
      <c r="E665" s="389" t="s">
        <v>650</v>
      </c>
      <c r="F665" s="244"/>
      <c r="G665" s="209">
        <f t="shared" ref="G665:H666" si="546">G666</f>
        <v>0</v>
      </c>
      <c r="H665" s="490">
        <f t="shared" si="546"/>
        <v>0</v>
      </c>
      <c r="I665" s="209">
        <f>I666</f>
        <v>0</v>
      </c>
      <c r="J665" s="209">
        <f t="shared" ref="J665:K666" si="547">J666</f>
        <v>0</v>
      </c>
      <c r="K665" s="406">
        <f t="shared" si="547"/>
        <v>0</v>
      </c>
    </row>
    <row r="666" spans="1:18" ht="31.5" hidden="1" x14ac:dyDescent="0.25">
      <c r="A666" s="574" t="s">
        <v>152</v>
      </c>
      <c r="B666" s="325">
        <v>906</v>
      </c>
      <c r="C666" s="244" t="s">
        <v>148</v>
      </c>
      <c r="D666" s="244" t="s">
        <v>84</v>
      </c>
      <c r="E666" s="389" t="s">
        <v>650</v>
      </c>
      <c r="F666" s="244" t="s">
        <v>153</v>
      </c>
      <c r="G666" s="209">
        <f t="shared" si="546"/>
        <v>0</v>
      </c>
      <c r="H666" s="490">
        <f t="shared" si="546"/>
        <v>0</v>
      </c>
      <c r="I666" s="209">
        <f>I667</f>
        <v>0</v>
      </c>
      <c r="J666" s="209">
        <f t="shared" si="547"/>
        <v>0</v>
      </c>
      <c r="K666" s="406">
        <f t="shared" si="547"/>
        <v>0</v>
      </c>
    </row>
    <row r="667" spans="1:18" ht="15.75" hidden="1" x14ac:dyDescent="0.25">
      <c r="A667" s="574" t="s">
        <v>154</v>
      </c>
      <c r="B667" s="325">
        <v>906</v>
      </c>
      <c r="C667" s="244" t="s">
        <v>148</v>
      </c>
      <c r="D667" s="244" t="s">
        <v>84</v>
      </c>
      <c r="E667" s="389" t="s">
        <v>650</v>
      </c>
      <c r="F667" s="244" t="s">
        <v>155</v>
      </c>
      <c r="G667" s="209"/>
      <c r="H667" s="490"/>
      <c r="I667" s="209"/>
      <c r="J667" s="209"/>
      <c r="K667" s="406"/>
    </row>
    <row r="668" spans="1:18" ht="31.5" x14ac:dyDescent="0.25">
      <c r="A668" s="20" t="s">
        <v>918</v>
      </c>
      <c r="B668" s="325">
        <v>906</v>
      </c>
      <c r="C668" s="244" t="s">
        <v>148</v>
      </c>
      <c r="D668" s="244" t="s">
        <v>84</v>
      </c>
      <c r="E668" s="389" t="s">
        <v>603</v>
      </c>
      <c r="F668" s="244"/>
      <c r="G668" s="209">
        <f t="shared" ref="G668:H669" si="548">G669</f>
        <v>4553.3999999999996</v>
      </c>
      <c r="H668" s="490">
        <f t="shared" si="548"/>
        <v>4139.87</v>
      </c>
      <c r="I668" s="209">
        <f>I669</f>
        <v>4886</v>
      </c>
      <c r="J668" s="209">
        <f t="shared" ref="J668:K669" si="549">J669</f>
        <v>4886</v>
      </c>
      <c r="K668" s="406">
        <f t="shared" si="549"/>
        <v>4886</v>
      </c>
    </row>
    <row r="669" spans="1:18" ht="31.5" x14ac:dyDescent="0.25">
      <c r="A669" s="574" t="s">
        <v>152</v>
      </c>
      <c r="B669" s="325">
        <v>906</v>
      </c>
      <c r="C669" s="244" t="s">
        <v>148</v>
      </c>
      <c r="D669" s="244" t="s">
        <v>84</v>
      </c>
      <c r="E669" s="389" t="s">
        <v>603</v>
      </c>
      <c r="F669" s="244" t="s">
        <v>153</v>
      </c>
      <c r="G669" s="209">
        <f t="shared" si="548"/>
        <v>4553.3999999999996</v>
      </c>
      <c r="H669" s="490">
        <f t="shared" si="548"/>
        <v>4139.87</v>
      </c>
      <c r="I669" s="209">
        <f>I670</f>
        <v>4886</v>
      </c>
      <c r="J669" s="209">
        <f t="shared" si="549"/>
        <v>4886</v>
      </c>
      <c r="K669" s="406">
        <f t="shared" si="549"/>
        <v>4886</v>
      </c>
    </row>
    <row r="670" spans="1:18" ht="15.75" x14ac:dyDescent="0.25">
      <c r="A670" s="574" t="s">
        <v>154</v>
      </c>
      <c r="B670" s="325">
        <v>906</v>
      </c>
      <c r="C670" s="244" t="s">
        <v>148</v>
      </c>
      <c r="D670" s="244" t="s">
        <v>84</v>
      </c>
      <c r="E670" s="389" t="s">
        <v>603</v>
      </c>
      <c r="F670" s="244" t="s">
        <v>155</v>
      </c>
      <c r="G670" s="18">
        <v>4553.3999999999996</v>
      </c>
      <c r="H670" s="491">
        <v>4139.87</v>
      </c>
      <c r="I670" s="18">
        <v>4886</v>
      </c>
      <c r="J670" s="18">
        <v>4886</v>
      </c>
      <c r="K670" s="405">
        <v>4886</v>
      </c>
    </row>
    <row r="671" spans="1:18" s="113" customFormat="1" ht="31.5" x14ac:dyDescent="0.25">
      <c r="A671" s="120" t="s">
        <v>395</v>
      </c>
      <c r="B671" s="205">
        <v>906</v>
      </c>
      <c r="C671" s="208" t="s">
        <v>148</v>
      </c>
      <c r="D671" s="208" t="s">
        <v>84</v>
      </c>
      <c r="E671" s="208" t="s">
        <v>605</v>
      </c>
      <c r="F671" s="208"/>
      <c r="G671" s="27">
        <f t="shared" ref="G671:H671" si="550">G672+G675+G678</f>
        <v>4037.7000000000003</v>
      </c>
      <c r="H671" s="598">
        <f t="shared" si="550"/>
        <v>2100</v>
      </c>
      <c r="I671" s="27">
        <f>I672+I675+I678</f>
        <v>2900.62</v>
      </c>
      <c r="J671" s="27">
        <f t="shared" ref="J671:K671" si="551">J672+J675+J678</f>
        <v>2126.62</v>
      </c>
      <c r="K671" s="404">
        <f t="shared" si="551"/>
        <v>2126.62</v>
      </c>
      <c r="L671" s="279"/>
      <c r="M671" s="216"/>
      <c r="N671" s="211"/>
      <c r="O671" s="211"/>
      <c r="P671" s="211"/>
      <c r="Q671" s="211"/>
      <c r="R671" s="211"/>
    </row>
    <row r="672" spans="1:18" ht="31.7" customHeight="1" x14ac:dyDescent="0.25">
      <c r="A672" s="574" t="s">
        <v>158</v>
      </c>
      <c r="B672" s="325">
        <v>906</v>
      </c>
      <c r="C672" s="244" t="s">
        <v>148</v>
      </c>
      <c r="D672" s="244" t="s">
        <v>84</v>
      </c>
      <c r="E672" s="389" t="s">
        <v>614</v>
      </c>
      <c r="F672" s="244"/>
      <c r="G672" s="209">
        <f t="shared" ref="G672:H673" si="552">G673</f>
        <v>28.8</v>
      </c>
      <c r="H672" s="490">
        <f t="shared" si="552"/>
        <v>28.8</v>
      </c>
      <c r="I672" s="209">
        <f>I673</f>
        <v>0</v>
      </c>
      <c r="J672" s="209">
        <f t="shared" ref="J672:K673" si="553">J673</f>
        <v>0</v>
      </c>
      <c r="K672" s="406">
        <f t="shared" si="553"/>
        <v>0</v>
      </c>
    </row>
    <row r="673" spans="1:18" ht="38.25" customHeight="1" x14ac:dyDescent="0.25">
      <c r="A673" s="574" t="s">
        <v>152</v>
      </c>
      <c r="B673" s="325">
        <v>906</v>
      </c>
      <c r="C673" s="244" t="s">
        <v>148</v>
      </c>
      <c r="D673" s="244" t="s">
        <v>84</v>
      </c>
      <c r="E673" s="389" t="s">
        <v>614</v>
      </c>
      <c r="F673" s="244" t="s">
        <v>153</v>
      </c>
      <c r="G673" s="209">
        <f t="shared" si="552"/>
        <v>28.8</v>
      </c>
      <c r="H673" s="490">
        <f t="shared" si="552"/>
        <v>28.8</v>
      </c>
      <c r="I673" s="209">
        <f>I674</f>
        <v>0</v>
      </c>
      <c r="J673" s="209">
        <f t="shared" si="553"/>
        <v>0</v>
      </c>
      <c r="K673" s="406">
        <f t="shared" si="553"/>
        <v>0</v>
      </c>
    </row>
    <row r="674" spans="1:18" ht="15.75" customHeight="1" x14ac:dyDescent="0.25">
      <c r="A674" s="574" t="s">
        <v>154</v>
      </c>
      <c r="B674" s="325">
        <v>906</v>
      </c>
      <c r="C674" s="244" t="s">
        <v>148</v>
      </c>
      <c r="D674" s="244" t="s">
        <v>84</v>
      </c>
      <c r="E674" s="389" t="s">
        <v>614</v>
      </c>
      <c r="F674" s="244" t="s">
        <v>155</v>
      </c>
      <c r="G674" s="209">
        <v>28.8</v>
      </c>
      <c r="H674" s="490">
        <v>28.8</v>
      </c>
      <c r="I674" s="209">
        <v>0</v>
      </c>
      <c r="J674" s="209">
        <v>0</v>
      </c>
      <c r="K674" s="406">
        <v>0</v>
      </c>
    </row>
    <row r="675" spans="1:18" ht="34.5" customHeight="1" x14ac:dyDescent="0.25">
      <c r="A675" s="36" t="s">
        <v>271</v>
      </c>
      <c r="B675" s="325">
        <v>906</v>
      </c>
      <c r="C675" s="244" t="s">
        <v>148</v>
      </c>
      <c r="D675" s="244" t="s">
        <v>84</v>
      </c>
      <c r="E675" s="389" t="s">
        <v>606</v>
      </c>
      <c r="F675" s="244"/>
      <c r="G675" s="209">
        <f t="shared" ref="G675:H676" si="554">G676</f>
        <v>2882</v>
      </c>
      <c r="H675" s="490">
        <f t="shared" si="554"/>
        <v>1738.2</v>
      </c>
      <c r="I675" s="209">
        <f>I676</f>
        <v>2451</v>
      </c>
      <c r="J675" s="209">
        <f t="shared" ref="J675:K676" si="555">J676</f>
        <v>1677</v>
      </c>
      <c r="K675" s="406">
        <f t="shared" si="555"/>
        <v>1677</v>
      </c>
    </row>
    <row r="676" spans="1:18" ht="32.25" customHeight="1" x14ac:dyDescent="0.25">
      <c r="A676" s="20" t="s">
        <v>152</v>
      </c>
      <c r="B676" s="325">
        <v>906</v>
      </c>
      <c r="C676" s="244" t="s">
        <v>148</v>
      </c>
      <c r="D676" s="244" t="s">
        <v>84</v>
      </c>
      <c r="E676" s="389" t="s">
        <v>606</v>
      </c>
      <c r="F676" s="244" t="s">
        <v>153</v>
      </c>
      <c r="G676" s="209">
        <f t="shared" si="554"/>
        <v>2882</v>
      </c>
      <c r="H676" s="490">
        <f t="shared" si="554"/>
        <v>1738.2</v>
      </c>
      <c r="I676" s="209">
        <f>I677</f>
        <v>2451</v>
      </c>
      <c r="J676" s="209">
        <f t="shared" si="555"/>
        <v>1677</v>
      </c>
      <c r="K676" s="406">
        <f t="shared" si="555"/>
        <v>1677</v>
      </c>
    </row>
    <row r="677" spans="1:18" ht="15.75" customHeight="1" x14ac:dyDescent="0.25">
      <c r="A677" s="97" t="s">
        <v>154</v>
      </c>
      <c r="B677" s="325">
        <v>906</v>
      </c>
      <c r="C677" s="244" t="s">
        <v>148</v>
      </c>
      <c r="D677" s="244" t="s">
        <v>84</v>
      </c>
      <c r="E677" s="389" t="s">
        <v>606</v>
      </c>
      <c r="F677" s="244" t="s">
        <v>155</v>
      </c>
      <c r="G677" s="209">
        <v>2882</v>
      </c>
      <c r="H677" s="490">
        <v>1738.2</v>
      </c>
      <c r="I677" s="209">
        <v>2451</v>
      </c>
      <c r="J677" s="209">
        <v>1677</v>
      </c>
      <c r="K677" s="406">
        <v>1677</v>
      </c>
    </row>
    <row r="678" spans="1:18" ht="50.25" customHeight="1" x14ac:dyDescent="0.25">
      <c r="A678" s="36" t="s">
        <v>272</v>
      </c>
      <c r="B678" s="325">
        <v>906</v>
      </c>
      <c r="C678" s="244" t="s">
        <v>148</v>
      </c>
      <c r="D678" s="244" t="s">
        <v>84</v>
      </c>
      <c r="E678" s="389" t="s">
        <v>607</v>
      </c>
      <c r="F678" s="244"/>
      <c r="G678" s="209">
        <f t="shared" ref="G678:H679" si="556">G679</f>
        <v>1126.9000000000001</v>
      </c>
      <c r="H678" s="490">
        <f t="shared" si="556"/>
        <v>333</v>
      </c>
      <c r="I678" s="209">
        <f>I679</f>
        <v>449.62</v>
      </c>
      <c r="J678" s="209">
        <f t="shared" ref="J678:K679" si="557">J679</f>
        <v>449.62</v>
      </c>
      <c r="K678" s="406">
        <f t="shared" si="557"/>
        <v>449.62</v>
      </c>
    </row>
    <row r="679" spans="1:18" ht="31.5" x14ac:dyDescent="0.25">
      <c r="A679" s="20" t="s">
        <v>152</v>
      </c>
      <c r="B679" s="325">
        <v>906</v>
      </c>
      <c r="C679" s="244" t="s">
        <v>148</v>
      </c>
      <c r="D679" s="244" t="s">
        <v>84</v>
      </c>
      <c r="E679" s="389" t="s">
        <v>607</v>
      </c>
      <c r="F679" s="244" t="s">
        <v>153</v>
      </c>
      <c r="G679" s="209">
        <f t="shared" si="556"/>
        <v>1126.9000000000001</v>
      </c>
      <c r="H679" s="490">
        <f t="shared" si="556"/>
        <v>333</v>
      </c>
      <c r="I679" s="209">
        <f>I680</f>
        <v>449.62</v>
      </c>
      <c r="J679" s="209">
        <f t="shared" si="557"/>
        <v>449.62</v>
      </c>
      <c r="K679" s="406">
        <f t="shared" si="557"/>
        <v>449.62</v>
      </c>
    </row>
    <row r="680" spans="1:18" ht="15.75" x14ac:dyDescent="0.25">
      <c r="A680" s="97" t="s">
        <v>154</v>
      </c>
      <c r="B680" s="325">
        <v>906</v>
      </c>
      <c r="C680" s="244" t="s">
        <v>148</v>
      </c>
      <c r="D680" s="244" t="s">
        <v>84</v>
      </c>
      <c r="E680" s="389" t="s">
        <v>607</v>
      </c>
      <c r="F680" s="244" t="s">
        <v>155</v>
      </c>
      <c r="G680" s="209">
        <v>1126.9000000000001</v>
      </c>
      <c r="H680" s="490">
        <v>333</v>
      </c>
      <c r="I680" s="209">
        <v>449.62</v>
      </c>
      <c r="J680" s="209">
        <v>449.62</v>
      </c>
      <c r="K680" s="406">
        <v>449.62</v>
      </c>
    </row>
    <row r="681" spans="1:18" s="113" customFormat="1" ht="36" customHeight="1" x14ac:dyDescent="0.25">
      <c r="A681" s="572" t="s">
        <v>776</v>
      </c>
      <c r="B681" s="205">
        <v>906</v>
      </c>
      <c r="C681" s="208" t="s">
        <v>148</v>
      </c>
      <c r="D681" s="208" t="s">
        <v>84</v>
      </c>
      <c r="E681" s="208" t="s">
        <v>608</v>
      </c>
      <c r="F681" s="208"/>
      <c r="G681" s="206">
        <f t="shared" ref="G681:K683" si="558">G682</f>
        <v>202.6</v>
      </c>
      <c r="H681" s="492">
        <f t="shared" si="558"/>
        <v>202.6</v>
      </c>
      <c r="I681" s="206">
        <f t="shared" si="558"/>
        <v>504.59</v>
      </c>
      <c r="J681" s="206">
        <f t="shared" si="558"/>
        <v>524.77</v>
      </c>
      <c r="K681" s="403">
        <f t="shared" si="558"/>
        <v>545.76099999999997</v>
      </c>
      <c r="L681" s="279"/>
      <c r="M681" s="216"/>
      <c r="N681" s="211"/>
      <c r="O681" s="211"/>
      <c r="P681" s="211"/>
      <c r="Q681" s="211"/>
      <c r="R681" s="211"/>
    </row>
    <row r="682" spans="1:18" ht="31.5" x14ac:dyDescent="0.25">
      <c r="A682" s="574" t="s">
        <v>777</v>
      </c>
      <c r="B682" s="325">
        <v>906</v>
      </c>
      <c r="C682" s="244" t="s">
        <v>148</v>
      </c>
      <c r="D682" s="244" t="s">
        <v>84</v>
      </c>
      <c r="E682" s="389" t="s">
        <v>778</v>
      </c>
      <c r="F682" s="244"/>
      <c r="G682" s="209">
        <f t="shared" si="558"/>
        <v>202.6</v>
      </c>
      <c r="H682" s="490">
        <f t="shared" si="558"/>
        <v>202.6</v>
      </c>
      <c r="I682" s="209">
        <f t="shared" si="558"/>
        <v>504.59</v>
      </c>
      <c r="J682" s="209">
        <f t="shared" si="558"/>
        <v>524.77</v>
      </c>
      <c r="K682" s="406">
        <f t="shared" si="558"/>
        <v>545.76099999999997</v>
      </c>
    </row>
    <row r="683" spans="1:18" ht="31.5" x14ac:dyDescent="0.25">
      <c r="A683" s="20" t="s">
        <v>152</v>
      </c>
      <c r="B683" s="325">
        <v>906</v>
      </c>
      <c r="C683" s="244" t="s">
        <v>148</v>
      </c>
      <c r="D683" s="244" t="s">
        <v>84</v>
      </c>
      <c r="E683" s="389" t="s">
        <v>778</v>
      </c>
      <c r="F683" s="244" t="s">
        <v>153</v>
      </c>
      <c r="G683" s="209">
        <f t="shared" si="558"/>
        <v>202.6</v>
      </c>
      <c r="H683" s="490">
        <f t="shared" si="558"/>
        <v>202.6</v>
      </c>
      <c r="I683" s="209">
        <f t="shared" si="558"/>
        <v>504.59</v>
      </c>
      <c r="J683" s="209">
        <f t="shared" si="558"/>
        <v>524.77</v>
      </c>
      <c r="K683" s="406">
        <f t="shared" si="558"/>
        <v>545.76099999999997</v>
      </c>
    </row>
    <row r="684" spans="1:18" ht="18.75" customHeight="1" x14ac:dyDescent="0.25">
      <c r="A684" s="97" t="s">
        <v>154</v>
      </c>
      <c r="B684" s="325">
        <v>906</v>
      </c>
      <c r="C684" s="244" t="s">
        <v>148</v>
      </c>
      <c r="D684" s="244" t="s">
        <v>84</v>
      </c>
      <c r="E684" s="389" t="s">
        <v>778</v>
      </c>
      <c r="F684" s="244" t="s">
        <v>155</v>
      </c>
      <c r="G684" s="209">
        <v>202.6</v>
      </c>
      <c r="H684" s="490">
        <v>202.6</v>
      </c>
      <c r="I684" s="209">
        <v>504.59</v>
      </c>
      <c r="J684" s="209">
        <v>524.77</v>
      </c>
      <c r="K684" s="406">
        <v>545.76099999999997</v>
      </c>
    </row>
    <row r="685" spans="1:18" s="113" customFormat="1" ht="84.2" customHeight="1" x14ac:dyDescent="0.25">
      <c r="A685" s="572" t="s">
        <v>564</v>
      </c>
      <c r="B685" s="205">
        <v>906</v>
      </c>
      <c r="C685" s="208" t="s">
        <v>148</v>
      </c>
      <c r="D685" s="208" t="s">
        <v>84</v>
      </c>
      <c r="E685" s="208" t="s">
        <v>609</v>
      </c>
      <c r="F685" s="208"/>
      <c r="G685" s="206">
        <f t="shared" ref="G685:H687" si="559">G686</f>
        <v>1487.3</v>
      </c>
      <c r="H685" s="492">
        <f t="shared" si="559"/>
        <v>1144.3</v>
      </c>
      <c r="I685" s="206">
        <f>I686</f>
        <v>701.07550000000003</v>
      </c>
      <c r="J685" s="206">
        <f t="shared" ref="J685:K685" si="560">J686</f>
        <v>701.07550000000003</v>
      </c>
      <c r="K685" s="403">
        <f t="shared" si="560"/>
        <v>701.07550000000003</v>
      </c>
      <c r="L685" s="279"/>
      <c r="M685" s="216"/>
      <c r="N685" s="211"/>
      <c r="O685" s="211"/>
      <c r="P685" s="211"/>
      <c r="Q685" s="211"/>
      <c r="R685" s="211"/>
    </row>
    <row r="686" spans="1:18" s="113" customFormat="1" ht="79.5" customHeight="1" x14ac:dyDescent="0.25">
      <c r="A686" s="87" t="s">
        <v>701</v>
      </c>
      <c r="B686" s="325">
        <v>906</v>
      </c>
      <c r="C686" s="244" t="s">
        <v>148</v>
      </c>
      <c r="D686" s="244" t="s">
        <v>84</v>
      </c>
      <c r="E686" s="389" t="s">
        <v>610</v>
      </c>
      <c r="F686" s="244"/>
      <c r="G686" s="209">
        <f t="shared" si="559"/>
        <v>1487.3</v>
      </c>
      <c r="H686" s="490">
        <f t="shared" si="559"/>
        <v>1144.3</v>
      </c>
      <c r="I686" s="209">
        <f>I687</f>
        <v>701.07550000000003</v>
      </c>
      <c r="J686" s="209">
        <f t="shared" ref="J686:K687" si="561">J687</f>
        <v>701.07550000000003</v>
      </c>
      <c r="K686" s="406">
        <f t="shared" si="561"/>
        <v>701.07550000000003</v>
      </c>
      <c r="L686" s="279"/>
      <c r="M686" s="216"/>
      <c r="N686" s="211"/>
      <c r="O686" s="211"/>
      <c r="P686" s="211"/>
      <c r="Q686" s="211"/>
      <c r="R686" s="211"/>
    </row>
    <row r="687" spans="1:18" s="113" customFormat="1" ht="33.75" customHeight="1" x14ac:dyDescent="0.25">
      <c r="A687" s="574" t="s">
        <v>152</v>
      </c>
      <c r="B687" s="325">
        <v>906</v>
      </c>
      <c r="C687" s="244" t="s">
        <v>148</v>
      </c>
      <c r="D687" s="244" t="s">
        <v>84</v>
      </c>
      <c r="E687" s="389" t="s">
        <v>610</v>
      </c>
      <c r="F687" s="244" t="s">
        <v>153</v>
      </c>
      <c r="G687" s="209">
        <f t="shared" si="559"/>
        <v>1487.3</v>
      </c>
      <c r="H687" s="490">
        <f t="shared" si="559"/>
        <v>1144.3</v>
      </c>
      <c r="I687" s="209">
        <f>I688</f>
        <v>701.07550000000003</v>
      </c>
      <c r="J687" s="209">
        <f t="shared" si="561"/>
        <v>701.07550000000003</v>
      </c>
      <c r="K687" s="406">
        <f t="shared" si="561"/>
        <v>701.07550000000003</v>
      </c>
      <c r="L687" s="279"/>
      <c r="M687" s="216"/>
      <c r="N687" s="211"/>
      <c r="O687" s="211"/>
      <c r="P687" s="211"/>
      <c r="Q687" s="211"/>
      <c r="R687" s="211"/>
    </row>
    <row r="688" spans="1:18" s="113" customFormat="1" ht="18.75" customHeight="1" x14ac:dyDescent="0.25">
      <c r="A688" s="574" t="s">
        <v>154</v>
      </c>
      <c r="B688" s="325">
        <v>906</v>
      </c>
      <c r="C688" s="244" t="s">
        <v>148</v>
      </c>
      <c r="D688" s="244" t="s">
        <v>84</v>
      </c>
      <c r="E688" s="389" t="s">
        <v>610</v>
      </c>
      <c r="F688" s="244" t="s">
        <v>155</v>
      </c>
      <c r="G688" s="209">
        <v>1487.3</v>
      </c>
      <c r="H688" s="490">
        <f>1487.3-343</f>
        <v>1144.3</v>
      </c>
      <c r="I688" s="209">
        <v>701.07550000000003</v>
      </c>
      <c r="J688" s="209">
        <v>701.07550000000003</v>
      </c>
      <c r="K688" s="209">
        <v>701.07550000000003</v>
      </c>
      <c r="L688" s="279"/>
      <c r="M688" s="216"/>
      <c r="N688" s="211"/>
      <c r="O688" s="211"/>
      <c r="P688" s="211"/>
      <c r="Q688" s="211"/>
      <c r="R688" s="211"/>
    </row>
    <row r="689" spans="1:18" s="113" customFormat="1" ht="31.5" hidden="1" x14ac:dyDescent="0.25">
      <c r="A689" s="153" t="s">
        <v>734</v>
      </c>
      <c r="B689" s="205">
        <v>906</v>
      </c>
      <c r="C689" s="208" t="s">
        <v>148</v>
      </c>
      <c r="D689" s="208" t="s">
        <v>84</v>
      </c>
      <c r="E689" s="208" t="s">
        <v>736</v>
      </c>
      <c r="F689" s="208"/>
      <c r="G689" s="209">
        <f t="shared" ref="G689:K691" si="562">G690</f>
        <v>0</v>
      </c>
      <c r="H689" s="490">
        <f t="shared" si="562"/>
        <v>0</v>
      </c>
      <c r="I689" s="209">
        <f t="shared" si="562"/>
        <v>0</v>
      </c>
      <c r="J689" s="209">
        <f t="shared" si="562"/>
        <v>0</v>
      </c>
      <c r="K689" s="406">
        <f t="shared" si="562"/>
        <v>0</v>
      </c>
      <c r="L689" s="279"/>
      <c r="M689" s="216"/>
      <c r="N689" s="211"/>
      <c r="O689" s="211"/>
      <c r="P689" s="211"/>
      <c r="Q689" s="211"/>
      <c r="R689" s="211"/>
    </row>
    <row r="690" spans="1:18" s="113" customFormat="1" ht="31.5" hidden="1" x14ac:dyDescent="0.25">
      <c r="A690" s="152" t="s">
        <v>735</v>
      </c>
      <c r="B690" s="325">
        <v>906</v>
      </c>
      <c r="C690" s="244" t="s">
        <v>148</v>
      </c>
      <c r="D690" s="244" t="s">
        <v>84</v>
      </c>
      <c r="E690" s="389" t="s">
        <v>737</v>
      </c>
      <c r="F690" s="244"/>
      <c r="G690" s="209">
        <f t="shared" si="562"/>
        <v>0</v>
      </c>
      <c r="H690" s="490">
        <f t="shared" si="562"/>
        <v>0</v>
      </c>
      <c r="I690" s="209">
        <f t="shared" si="562"/>
        <v>0</v>
      </c>
      <c r="J690" s="209">
        <f t="shared" si="562"/>
        <v>0</v>
      </c>
      <c r="K690" s="406">
        <f t="shared" si="562"/>
        <v>0</v>
      </c>
      <c r="L690" s="279"/>
      <c r="M690" s="216"/>
      <c r="N690" s="211"/>
      <c r="O690" s="211"/>
      <c r="P690" s="211"/>
      <c r="Q690" s="211"/>
      <c r="R690" s="211"/>
    </row>
    <row r="691" spans="1:18" s="113" customFormat="1" ht="31.5" hidden="1" x14ac:dyDescent="0.25">
      <c r="A691" s="536" t="s">
        <v>152</v>
      </c>
      <c r="B691" s="325">
        <v>906</v>
      </c>
      <c r="C691" s="244" t="s">
        <v>148</v>
      </c>
      <c r="D691" s="244" t="s">
        <v>84</v>
      </c>
      <c r="E691" s="389" t="s">
        <v>737</v>
      </c>
      <c r="F691" s="244" t="s">
        <v>153</v>
      </c>
      <c r="G691" s="209">
        <f t="shared" si="562"/>
        <v>0</v>
      </c>
      <c r="H691" s="490">
        <f t="shared" si="562"/>
        <v>0</v>
      </c>
      <c r="I691" s="209">
        <f t="shared" si="562"/>
        <v>0</v>
      </c>
      <c r="J691" s="209">
        <f t="shared" si="562"/>
        <v>0</v>
      </c>
      <c r="K691" s="406">
        <f t="shared" si="562"/>
        <v>0</v>
      </c>
      <c r="L691" s="279"/>
      <c r="M691" s="216"/>
      <c r="N691" s="211"/>
      <c r="O691" s="211"/>
      <c r="P691" s="211"/>
      <c r="Q691" s="211"/>
      <c r="R691" s="211"/>
    </row>
    <row r="692" spans="1:18" s="113" customFormat="1" ht="18.75" hidden="1" customHeight="1" x14ac:dyDescent="0.25">
      <c r="A692" s="536" t="s">
        <v>154</v>
      </c>
      <c r="B692" s="325">
        <v>906</v>
      </c>
      <c r="C692" s="244" t="s">
        <v>148</v>
      </c>
      <c r="D692" s="244" t="s">
        <v>84</v>
      </c>
      <c r="E692" s="389" t="s">
        <v>737</v>
      </c>
      <c r="F692" s="244" t="s">
        <v>155</v>
      </c>
      <c r="G692" s="209"/>
      <c r="H692" s="490"/>
      <c r="I692" s="209"/>
      <c r="J692" s="209"/>
      <c r="K692" s="406"/>
      <c r="L692" s="284"/>
      <c r="M692" s="216"/>
      <c r="N692" s="211"/>
      <c r="O692" s="211"/>
      <c r="P692" s="211"/>
      <c r="Q692" s="211"/>
      <c r="R692" s="211"/>
    </row>
    <row r="693" spans="1:18" s="113" customFormat="1" ht="33" hidden="1" customHeight="1" x14ac:dyDescent="0.25">
      <c r="A693" s="153" t="s">
        <v>738</v>
      </c>
      <c r="B693" s="205">
        <v>906</v>
      </c>
      <c r="C693" s="208" t="s">
        <v>148</v>
      </c>
      <c r="D693" s="208" t="s">
        <v>84</v>
      </c>
      <c r="E693" s="208" t="s">
        <v>741</v>
      </c>
      <c r="F693" s="208"/>
      <c r="G693" s="206">
        <f t="shared" ref="G693:K695" si="563">G694</f>
        <v>0</v>
      </c>
      <c r="H693" s="492">
        <f t="shared" si="563"/>
        <v>0</v>
      </c>
      <c r="I693" s="206">
        <f t="shared" si="563"/>
        <v>0</v>
      </c>
      <c r="J693" s="206">
        <f t="shared" si="563"/>
        <v>0</v>
      </c>
      <c r="K693" s="403">
        <f t="shared" si="563"/>
        <v>0</v>
      </c>
      <c r="L693" s="279"/>
      <c r="M693" s="216"/>
      <c r="N693" s="211"/>
      <c r="O693" s="211"/>
      <c r="P693" s="211"/>
      <c r="Q693" s="211"/>
      <c r="R693" s="211"/>
    </row>
    <row r="694" spans="1:18" s="113" customFormat="1" ht="33" hidden="1" customHeight="1" x14ac:dyDescent="0.25">
      <c r="A694" s="152" t="s">
        <v>739</v>
      </c>
      <c r="B694" s="325">
        <v>906</v>
      </c>
      <c r="C694" s="244" t="s">
        <v>148</v>
      </c>
      <c r="D694" s="244" t="s">
        <v>84</v>
      </c>
      <c r="E694" s="389" t="s">
        <v>740</v>
      </c>
      <c r="F694" s="244"/>
      <c r="G694" s="209">
        <f t="shared" si="563"/>
        <v>0</v>
      </c>
      <c r="H694" s="490">
        <f t="shared" si="563"/>
        <v>0</v>
      </c>
      <c r="I694" s="209">
        <f t="shared" si="563"/>
        <v>0</v>
      </c>
      <c r="J694" s="209">
        <f t="shared" si="563"/>
        <v>0</v>
      </c>
      <c r="K694" s="406">
        <f t="shared" si="563"/>
        <v>0</v>
      </c>
      <c r="L694" s="284"/>
      <c r="M694" s="216"/>
      <c r="N694" s="211"/>
      <c r="O694" s="211"/>
      <c r="P694" s="211"/>
      <c r="Q694" s="211"/>
      <c r="R694" s="211"/>
    </row>
    <row r="695" spans="1:18" s="113" customFormat="1" ht="31.5" hidden="1" x14ac:dyDescent="0.25">
      <c r="A695" s="536" t="s">
        <v>152</v>
      </c>
      <c r="B695" s="325">
        <v>906</v>
      </c>
      <c r="C695" s="244" t="s">
        <v>148</v>
      </c>
      <c r="D695" s="244" t="s">
        <v>84</v>
      </c>
      <c r="E695" s="389" t="s">
        <v>740</v>
      </c>
      <c r="F695" s="244" t="s">
        <v>153</v>
      </c>
      <c r="G695" s="209">
        <f t="shared" si="563"/>
        <v>0</v>
      </c>
      <c r="H695" s="490">
        <f t="shared" si="563"/>
        <v>0</v>
      </c>
      <c r="I695" s="209">
        <f t="shared" si="563"/>
        <v>0</v>
      </c>
      <c r="J695" s="209">
        <f t="shared" si="563"/>
        <v>0</v>
      </c>
      <c r="K695" s="406">
        <f t="shared" si="563"/>
        <v>0</v>
      </c>
      <c r="L695" s="284"/>
      <c r="M695" s="216"/>
      <c r="N695" s="211"/>
      <c r="O695" s="211"/>
      <c r="P695" s="211"/>
      <c r="Q695" s="211"/>
      <c r="R695" s="211"/>
    </row>
    <row r="696" spans="1:18" s="113" customFormat="1" ht="18.75" hidden="1" customHeight="1" x14ac:dyDescent="0.25">
      <c r="A696" s="536" t="s">
        <v>154</v>
      </c>
      <c r="B696" s="325">
        <v>906</v>
      </c>
      <c r="C696" s="244" t="s">
        <v>148</v>
      </c>
      <c r="D696" s="244" t="s">
        <v>84</v>
      </c>
      <c r="E696" s="389" t="s">
        <v>740</v>
      </c>
      <c r="F696" s="244" t="s">
        <v>155</v>
      </c>
      <c r="G696" s="209"/>
      <c r="H696" s="490"/>
      <c r="I696" s="209"/>
      <c r="J696" s="209"/>
      <c r="K696" s="406"/>
      <c r="L696" s="284"/>
      <c r="M696" s="216"/>
      <c r="N696" s="211"/>
      <c r="O696" s="211"/>
      <c r="P696" s="408"/>
      <c r="Q696" s="211"/>
      <c r="R696" s="211"/>
    </row>
    <row r="697" spans="1:18" ht="46.9" customHeight="1" x14ac:dyDescent="0.25">
      <c r="A697" s="537" t="s">
        <v>1097</v>
      </c>
      <c r="B697" s="205">
        <v>906</v>
      </c>
      <c r="C697" s="208" t="s">
        <v>148</v>
      </c>
      <c r="D697" s="208" t="s">
        <v>84</v>
      </c>
      <c r="E697" s="208" t="s">
        <v>165</v>
      </c>
      <c r="F697" s="208"/>
      <c r="G697" s="206">
        <f t="shared" ref="G697:K700" si="564">G698</f>
        <v>80</v>
      </c>
      <c r="H697" s="492">
        <f t="shared" si="564"/>
        <v>80</v>
      </c>
      <c r="I697" s="206">
        <f t="shared" si="564"/>
        <v>25</v>
      </c>
      <c r="J697" s="206">
        <f t="shared" si="564"/>
        <v>0</v>
      </c>
      <c r="K697" s="403">
        <f t="shared" si="564"/>
        <v>0</v>
      </c>
    </row>
    <row r="698" spans="1:18" s="113" customFormat="1" ht="49.7" customHeight="1" x14ac:dyDescent="0.25">
      <c r="A698" s="537" t="s">
        <v>451</v>
      </c>
      <c r="B698" s="205">
        <v>906</v>
      </c>
      <c r="C698" s="208" t="s">
        <v>148</v>
      </c>
      <c r="D698" s="208" t="s">
        <v>84</v>
      </c>
      <c r="E698" s="208" t="s">
        <v>386</v>
      </c>
      <c r="F698" s="208"/>
      <c r="G698" s="206">
        <f t="shared" si="564"/>
        <v>80</v>
      </c>
      <c r="H698" s="492">
        <f t="shared" si="564"/>
        <v>80</v>
      </c>
      <c r="I698" s="206">
        <f t="shared" si="564"/>
        <v>25</v>
      </c>
      <c r="J698" s="206">
        <f t="shared" si="564"/>
        <v>0</v>
      </c>
      <c r="K698" s="403">
        <f t="shared" si="564"/>
        <v>0</v>
      </c>
      <c r="L698" s="279"/>
      <c r="M698" s="216"/>
      <c r="N698" s="211"/>
      <c r="O698" s="211"/>
      <c r="P698" s="211"/>
      <c r="Q698" s="211"/>
      <c r="R698" s="211"/>
    </row>
    <row r="699" spans="1:18" ht="48.95" customHeight="1" x14ac:dyDescent="0.25">
      <c r="A699" s="536" t="s">
        <v>509</v>
      </c>
      <c r="B699" s="325">
        <v>906</v>
      </c>
      <c r="C699" s="244" t="s">
        <v>148</v>
      </c>
      <c r="D699" s="244" t="s">
        <v>84</v>
      </c>
      <c r="E699" s="244" t="s">
        <v>387</v>
      </c>
      <c r="F699" s="244"/>
      <c r="G699" s="209">
        <f t="shared" si="564"/>
        <v>80</v>
      </c>
      <c r="H699" s="490">
        <f t="shared" si="564"/>
        <v>80</v>
      </c>
      <c r="I699" s="209">
        <f t="shared" si="564"/>
        <v>25</v>
      </c>
      <c r="J699" s="209">
        <f t="shared" si="564"/>
        <v>0</v>
      </c>
      <c r="K699" s="406">
        <f t="shared" si="564"/>
        <v>0</v>
      </c>
    </row>
    <row r="700" spans="1:18" ht="42" customHeight="1" x14ac:dyDescent="0.25">
      <c r="A700" s="536" t="s">
        <v>152</v>
      </c>
      <c r="B700" s="325">
        <v>906</v>
      </c>
      <c r="C700" s="244" t="s">
        <v>148</v>
      </c>
      <c r="D700" s="244" t="s">
        <v>84</v>
      </c>
      <c r="E700" s="244" t="s">
        <v>387</v>
      </c>
      <c r="F700" s="244" t="s">
        <v>153</v>
      </c>
      <c r="G700" s="209">
        <f t="shared" si="564"/>
        <v>80</v>
      </c>
      <c r="H700" s="490">
        <f t="shared" si="564"/>
        <v>80</v>
      </c>
      <c r="I700" s="209">
        <f t="shared" si="564"/>
        <v>25</v>
      </c>
      <c r="J700" s="209">
        <f t="shared" si="564"/>
        <v>0</v>
      </c>
      <c r="K700" s="406">
        <f t="shared" si="564"/>
        <v>0</v>
      </c>
    </row>
    <row r="701" spans="1:18" ht="16.5" customHeight="1" x14ac:dyDescent="0.25">
      <c r="A701" s="536" t="s">
        <v>154</v>
      </c>
      <c r="B701" s="325">
        <v>906</v>
      </c>
      <c r="C701" s="244" t="s">
        <v>148</v>
      </c>
      <c r="D701" s="244" t="s">
        <v>84</v>
      </c>
      <c r="E701" s="244" t="s">
        <v>387</v>
      </c>
      <c r="F701" s="244" t="s">
        <v>155</v>
      </c>
      <c r="G701" s="209">
        <v>80</v>
      </c>
      <c r="H701" s="490">
        <v>80</v>
      </c>
      <c r="I701" s="209">
        <v>25</v>
      </c>
      <c r="J701" s="209">
        <v>0</v>
      </c>
      <c r="K701" s="406">
        <v>0</v>
      </c>
    </row>
    <row r="702" spans="1:18" ht="46.5" customHeight="1" x14ac:dyDescent="0.25">
      <c r="A702" s="239" t="s">
        <v>657</v>
      </c>
      <c r="B702" s="205">
        <v>906</v>
      </c>
      <c r="C702" s="208" t="s">
        <v>148</v>
      </c>
      <c r="D702" s="208" t="s">
        <v>84</v>
      </c>
      <c r="E702" s="208" t="s">
        <v>269</v>
      </c>
      <c r="F702" s="213"/>
      <c r="G702" s="206">
        <f t="shared" ref="G702:H702" si="565">G704</f>
        <v>621</v>
      </c>
      <c r="H702" s="492">
        <f t="shared" si="565"/>
        <v>571</v>
      </c>
      <c r="I702" s="206">
        <f>I704</f>
        <v>594</v>
      </c>
      <c r="J702" s="206">
        <f t="shared" ref="J702:K702" si="566">J704</f>
        <v>594</v>
      </c>
      <c r="K702" s="403">
        <f t="shared" si="566"/>
        <v>594</v>
      </c>
    </row>
    <row r="703" spans="1:18" s="113" customFormat="1" ht="46.5" customHeight="1" x14ac:dyDescent="0.25">
      <c r="A703" s="239" t="s">
        <v>355</v>
      </c>
      <c r="B703" s="205">
        <v>906</v>
      </c>
      <c r="C703" s="208" t="s">
        <v>148</v>
      </c>
      <c r="D703" s="208" t="s">
        <v>84</v>
      </c>
      <c r="E703" s="208" t="s">
        <v>353</v>
      </c>
      <c r="F703" s="213"/>
      <c r="G703" s="206">
        <f t="shared" ref="G703:K705" si="567">G704</f>
        <v>621</v>
      </c>
      <c r="H703" s="492">
        <f t="shared" si="567"/>
        <v>571</v>
      </c>
      <c r="I703" s="206">
        <f t="shared" si="567"/>
        <v>594</v>
      </c>
      <c r="J703" s="206">
        <f t="shared" si="567"/>
        <v>594</v>
      </c>
      <c r="K703" s="403">
        <f t="shared" si="567"/>
        <v>594</v>
      </c>
      <c r="L703" s="279"/>
      <c r="M703" s="216"/>
      <c r="N703" s="211"/>
      <c r="O703" s="211"/>
      <c r="P703" s="211"/>
      <c r="Q703" s="211"/>
      <c r="R703" s="211"/>
    </row>
    <row r="704" spans="1:18" ht="54" customHeight="1" x14ac:dyDescent="0.25">
      <c r="A704" s="28" t="s">
        <v>284</v>
      </c>
      <c r="B704" s="325">
        <v>906</v>
      </c>
      <c r="C704" s="244" t="s">
        <v>148</v>
      </c>
      <c r="D704" s="244" t="s">
        <v>84</v>
      </c>
      <c r="E704" s="244" t="s">
        <v>388</v>
      </c>
      <c r="F704" s="210"/>
      <c r="G704" s="209">
        <f t="shared" si="567"/>
        <v>621</v>
      </c>
      <c r="H704" s="490">
        <f t="shared" si="567"/>
        <v>571</v>
      </c>
      <c r="I704" s="209">
        <f t="shared" si="567"/>
        <v>594</v>
      </c>
      <c r="J704" s="209">
        <f t="shared" si="567"/>
        <v>594</v>
      </c>
      <c r="K704" s="406">
        <f t="shared" si="567"/>
        <v>594</v>
      </c>
    </row>
    <row r="705" spans="1:18" ht="35.450000000000003" customHeight="1" x14ac:dyDescent="0.25">
      <c r="A705" s="20" t="s">
        <v>152</v>
      </c>
      <c r="B705" s="325">
        <v>906</v>
      </c>
      <c r="C705" s="244" t="s">
        <v>148</v>
      </c>
      <c r="D705" s="244" t="s">
        <v>84</v>
      </c>
      <c r="E705" s="244" t="s">
        <v>388</v>
      </c>
      <c r="F705" s="210" t="s">
        <v>153</v>
      </c>
      <c r="G705" s="209">
        <f t="shared" si="567"/>
        <v>621</v>
      </c>
      <c r="H705" s="490">
        <v>571</v>
      </c>
      <c r="I705" s="209">
        <f t="shared" si="567"/>
        <v>594</v>
      </c>
      <c r="J705" s="209">
        <f t="shared" si="567"/>
        <v>594</v>
      </c>
      <c r="K705" s="406">
        <f t="shared" si="567"/>
        <v>594</v>
      </c>
    </row>
    <row r="706" spans="1:18" ht="15.75" customHeight="1" x14ac:dyDescent="0.25">
      <c r="A706" s="97" t="s">
        <v>154</v>
      </c>
      <c r="B706" s="325">
        <v>906</v>
      </c>
      <c r="C706" s="244" t="s">
        <v>148</v>
      </c>
      <c r="D706" s="244" t="s">
        <v>84</v>
      </c>
      <c r="E706" s="244" t="s">
        <v>388</v>
      </c>
      <c r="F706" s="210" t="s">
        <v>155</v>
      </c>
      <c r="G706" s="209">
        <v>621</v>
      </c>
      <c r="H706" s="490">
        <v>571</v>
      </c>
      <c r="I706" s="209">
        <v>594</v>
      </c>
      <c r="J706" s="209">
        <v>594</v>
      </c>
      <c r="K706" s="406">
        <v>594</v>
      </c>
    </row>
    <row r="707" spans="1:18" ht="15.75" x14ac:dyDescent="0.25">
      <c r="A707" s="572" t="s">
        <v>193</v>
      </c>
      <c r="B707" s="205">
        <v>906</v>
      </c>
      <c r="C707" s="208" t="s">
        <v>148</v>
      </c>
      <c r="D707" s="208" t="s">
        <v>122</v>
      </c>
      <c r="E707" s="208"/>
      <c r="F707" s="208"/>
      <c r="G707" s="206">
        <f t="shared" ref="G707:H707" si="568">G708+G772+G777</f>
        <v>200213.49999999997</v>
      </c>
      <c r="H707" s="492">
        <f t="shared" si="568"/>
        <v>204025.90000000002</v>
      </c>
      <c r="I707" s="206">
        <f>I708+I772+I777</f>
        <v>240056.8357</v>
      </c>
      <c r="J707" s="206">
        <f>J708+J772+J777</f>
        <v>240092.26075000002</v>
      </c>
      <c r="K707" s="403">
        <f>K708+K772+K777</f>
        <v>256010.11675000002</v>
      </c>
    </row>
    <row r="708" spans="1:18" ht="36.75" customHeight="1" x14ac:dyDescent="0.25">
      <c r="A708" s="572" t="s">
        <v>660</v>
      </c>
      <c r="B708" s="205">
        <v>906</v>
      </c>
      <c r="C708" s="208" t="s">
        <v>148</v>
      </c>
      <c r="D708" s="208" t="s">
        <v>122</v>
      </c>
      <c r="E708" s="208" t="s">
        <v>192</v>
      </c>
      <c r="F708" s="208"/>
      <c r="G708" s="206">
        <f t="shared" ref="G708:H708" si="569">G709+G713+G720+G733+G740+G744+G748+G752+G756+G760+G764+G768</f>
        <v>199223.59999999998</v>
      </c>
      <c r="H708" s="492">
        <f t="shared" si="569"/>
        <v>203036.00000000003</v>
      </c>
      <c r="I708" s="206">
        <f>I709+I713+I720+I733+I740+I744+I748+I752+I756+I760+I764+I768</f>
        <v>239148.9957</v>
      </c>
      <c r="J708" s="206">
        <f t="shared" ref="J708:K708" si="570">J709+J713+J720+J733+J740+J744+J748+J752+J756+J760+J764+J768</f>
        <v>239184.42075000002</v>
      </c>
      <c r="K708" s="403">
        <f t="shared" si="570"/>
        <v>255102.27675000002</v>
      </c>
      <c r="L708" s="283"/>
    </row>
    <row r="709" spans="1:18" s="113" customFormat="1" ht="37.5" customHeight="1" x14ac:dyDescent="0.25">
      <c r="A709" s="572" t="s">
        <v>389</v>
      </c>
      <c r="B709" s="205">
        <v>906</v>
      </c>
      <c r="C709" s="208" t="s">
        <v>148</v>
      </c>
      <c r="D709" s="208" t="s">
        <v>122</v>
      </c>
      <c r="E709" s="208" t="s">
        <v>598</v>
      </c>
      <c r="F709" s="208"/>
      <c r="G709" s="206">
        <f t="shared" ref="G709:K711" si="571">G710</f>
        <v>32181.9</v>
      </c>
      <c r="H709" s="492">
        <f t="shared" si="571"/>
        <v>36724.6</v>
      </c>
      <c r="I709" s="206">
        <f t="shared" si="571"/>
        <v>33763</v>
      </c>
      <c r="J709" s="206">
        <f t="shared" si="571"/>
        <v>35084.410000000003</v>
      </c>
      <c r="K709" s="403">
        <f t="shared" si="571"/>
        <v>35084.410000000003</v>
      </c>
      <c r="L709" s="279"/>
      <c r="M709" s="216"/>
      <c r="N709" s="211"/>
      <c r="O709" s="211"/>
      <c r="P709" s="211"/>
      <c r="Q709" s="211"/>
      <c r="R709" s="211"/>
    </row>
    <row r="710" spans="1:18" ht="31.5" x14ac:dyDescent="0.25">
      <c r="A710" s="574" t="s">
        <v>601</v>
      </c>
      <c r="B710" s="325">
        <v>906</v>
      </c>
      <c r="C710" s="244" t="s">
        <v>148</v>
      </c>
      <c r="D710" s="244" t="s">
        <v>122</v>
      </c>
      <c r="E710" s="389" t="s">
        <v>611</v>
      </c>
      <c r="F710" s="244"/>
      <c r="G710" s="209">
        <f t="shared" si="571"/>
        <v>32181.9</v>
      </c>
      <c r="H710" s="490">
        <f t="shared" si="571"/>
        <v>36724.6</v>
      </c>
      <c r="I710" s="209">
        <f t="shared" si="571"/>
        <v>33763</v>
      </c>
      <c r="J710" s="209">
        <f t="shared" si="571"/>
        <v>35084.410000000003</v>
      </c>
      <c r="K710" s="406">
        <f t="shared" si="571"/>
        <v>35084.410000000003</v>
      </c>
    </row>
    <row r="711" spans="1:18" ht="32.25" customHeight="1" x14ac:dyDescent="0.25">
      <c r="A711" s="574" t="s">
        <v>152</v>
      </c>
      <c r="B711" s="325">
        <v>906</v>
      </c>
      <c r="C711" s="244" t="s">
        <v>148</v>
      </c>
      <c r="D711" s="244" t="s">
        <v>122</v>
      </c>
      <c r="E711" s="389" t="s">
        <v>611</v>
      </c>
      <c r="F711" s="244" t="s">
        <v>153</v>
      </c>
      <c r="G711" s="209">
        <f t="shared" si="571"/>
        <v>32181.9</v>
      </c>
      <c r="H711" s="490">
        <f t="shared" si="571"/>
        <v>36724.6</v>
      </c>
      <c r="I711" s="209">
        <f t="shared" si="571"/>
        <v>33763</v>
      </c>
      <c r="J711" s="209">
        <f t="shared" si="571"/>
        <v>35084.410000000003</v>
      </c>
      <c r="K711" s="406">
        <f t="shared" si="571"/>
        <v>35084.410000000003</v>
      </c>
    </row>
    <row r="712" spans="1:18" ht="15.75" x14ac:dyDescent="0.25">
      <c r="A712" s="574" t="s">
        <v>154</v>
      </c>
      <c r="B712" s="325">
        <v>906</v>
      </c>
      <c r="C712" s="244" t="s">
        <v>148</v>
      </c>
      <c r="D712" s="244" t="s">
        <v>122</v>
      </c>
      <c r="E712" s="389" t="s">
        <v>611</v>
      </c>
      <c r="F712" s="244" t="s">
        <v>155</v>
      </c>
      <c r="G712" s="18">
        <v>32181.9</v>
      </c>
      <c r="H712" s="491">
        <v>36724.6</v>
      </c>
      <c r="I712" s="18">
        <v>33763</v>
      </c>
      <c r="J712" s="18">
        <v>35084.410000000003</v>
      </c>
      <c r="K712" s="405">
        <v>35084.410000000003</v>
      </c>
    </row>
    <row r="713" spans="1:18" s="113" customFormat="1" ht="48" customHeight="1" x14ac:dyDescent="0.25">
      <c r="A713" s="572" t="s">
        <v>363</v>
      </c>
      <c r="B713" s="205">
        <v>906</v>
      </c>
      <c r="C713" s="208" t="s">
        <v>148</v>
      </c>
      <c r="D713" s="208" t="s">
        <v>122</v>
      </c>
      <c r="E713" s="208" t="s">
        <v>600</v>
      </c>
      <c r="F713" s="208"/>
      <c r="G713" s="27">
        <f t="shared" ref="G713:H713" si="572">G714+G717</f>
        <v>150926.69999999998</v>
      </c>
      <c r="H713" s="598">
        <f t="shared" si="572"/>
        <v>150567.4</v>
      </c>
      <c r="I713" s="27">
        <f>I714+I717</f>
        <v>186921.30000000002</v>
      </c>
      <c r="J713" s="27">
        <f t="shared" ref="J713:K713" si="573">J714+J717</f>
        <v>188162.40000000002</v>
      </c>
      <c r="K713" s="404">
        <f t="shared" si="573"/>
        <v>204001.80000000002</v>
      </c>
      <c r="L713" s="279"/>
      <c r="M713" s="402"/>
      <c r="N713" s="211"/>
      <c r="O713" s="211"/>
      <c r="P713" s="211"/>
      <c r="Q713" s="211"/>
      <c r="R713" s="211"/>
    </row>
    <row r="714" spans="1:18" s="113" customFormat="1" ht="62.25" customHeight="1" x14ac:dyDescent="0.25">
      <c r="A714" s="574" t="s">
        <v>665</v>
      </c>
      <c r="B714" s="325">
        <v>906</v>
      </c>
      <c r="C714" s="244" t="s">
        <v>148</v>
      </c>
      <c r="D714" s="244" t="s">
        <v>122</v>
      </c>
      <c r="E714" s="389" t="s">
        <v>666</v>
      </c>
      <c r="F714" s="244"/>
      <c r="G714" s="18">
        <f t="shared" ref="G714:H715" si="574">G715</f>
        <v>7421.4</v>
      </c>
      <c r="H714" s="491">
        <f t="shared" si="574"/>
        <v>7062.0999999999995</v>
      </c>
      <c r="I714" s="18">
        <f>I715</f>
        <v>7226.1</v>
      </c>
      <c r="J714" s="18">
        <f t="shared" ref="J714:K715" si="575">J715</f>
        <v>7226.1</v>
      </c>
      <c r="K714" s="405">
        <f t="shared" si="575"/>
        <v>7226.1</v>
      </c>
      <c r="L714" s="279"/>
      <c r="M714" s="216"/>
      <c r="N714" s="211"/>
      <c r="O714" s="211"/>
      <c r="P714" s="211"/>
      <c r="Q714" s="211"/>
      <c r="R714" s="211"/>
    </row>
    <row r="715" spans="1:18" s="113" customFormat="1" ht="36.75" customHeight="1" x14ac:dyDescent="0.25">
      <c r="A715" s="574" t="s">
        <v>152</v>
      </c>
      <c r="B715" s="325">
        <v>906</v>
      </c>
      <c r="C715" s="244" t="s">
        <v>148</v>
      </c>
      <c r="D715" s="244" t="s">
        <v>122</v>
      </c>
      <c r="E715" s="389" t="s">
        <v>666</v>
      </c>
      <c r="F715" s="244" t="s">
        <v>153</v>
      </c>
      <c r="G715" s="18">
        <f t="shared" si="574"/>
        <v>7421.4</v>
      </c>
      <c r="H715" s="491">
        <f t="shared" si="574"/>
        <v>7062.0999999999995</v>
      </c>
      <c r="I715" s="18">
        <f>I716</f>
        <v>7226.1</v>
      </c>
      <c r="J715" s="18">
        <f t="shared" si="575"/>
        <v>7226.1</v>
      </c>
      <c r="K715" s="405">
        <f t="shared" si="575"/>
        <v>7226.1</v>
      </c>
      <c r="L715" s="279"/>
      <c r="M715" s="216"/>
      <c r="N715" s="211"/>
      <c r="O715" s="211"/>
      <c r="P715" s="211"/>
      <c r="Q715" s="211"/>
      <c r="R715" s="211"/>
    </row>
    <row r="716" spans="1:18" s="113" customFormat="1" ht="19.7" customHeight="1" x14ac:dyDescent="0.25">
      <c r="A716" s="574" t="s">
        <v>154</v>
      </c>
      <c r="B716" s="325">
        <v>906</v>
      </c>
      <c r="C716" s="244" t="s">
        <v>148</v>
      </c>
      <c r="D716" s="244" t="s">
        <v>122</v>
      </c>
      <c r="E716" s="389" t="s">
        <v>666</v>
      </c>
      <c r="F716" s="244" t="s">
        <v>155</v>
      </c>
      <c r="G716" s="18">
        <v>7421.4</v>
      </c>
      <c r="H716" s="491">
        <f>7421.4-359.3</f>
        <v>7062.0999999999995</v>
      </c>
      <c r="I716" s="18">
        <v>7226.1</v>
      </c>
      <c r="J716" s="18">
        <v>7226.1</v>
      </c>
      <c r="K716" s="405">
        <v>7226.1</v>
      </c>
      <c r="L716" s="279"/>
      <c r="M716" s="216"/>
      <c r="N716" s="211"/>
      <c r="O716" s="211"/>
      <c r="P716" s="211"/>
      <c r="Q716" s="211"/>
      <c r="R716" s="211"/>
    </row>
    <row r="717" spans="1:18" s="242" customFormat="1" ht="47.25" x14ac:dyDescent="0.25">
      <c r="A717" s="574" t="s">
        <v>908</v>
      </c>
      <c r="B717" s="325">
        <v>906</v>
      </c>
      <c r="C717" s="244" t="s">
        <v>148</v>
      </c>
      <c r="D717" s="244" t="s">
        <v>122</v>
      </c>
      <c r="E717" s="389" t="s">
        <v>802</v>
      </c>
      <c r="F717" s="244"/>
      <c r="G717" s="18">
        <f t="shared" ref="G717:H718" si="576">G718</f>
        <v>143505.29999999999</v>
      </c>
      <c r="H717" s="491">
        <f t="shared" si="576"/>
        <v>143505.29999999999</v>
      </c>
      <c r="I717" s="18">
        <f>I718</f>
        <v>179695.2</v>
      </c>
      <c r="J717" s="18">
        <f t="shared" ref="J717:K718" si="577">J718</f>
        <v>180936.30000000002</v>
      </c>
      <c r="K717" s="405">
        <f t="shared" si="577"/>
        <v>196775.7</v>
      </c>
      <c r="L717" s="279"/>
      <c r="M717" s="216"/>
      <c r="N717" s="211"/>
      <c r="O717" s="211"/>
      <c r="P717" s="211"/>
      <c r="Q717" s="211"/>
      <c r="R717" s="211"/>
    </row>
    <row r="718" spans="1:18" s="242" customFormat="1" ht="31.5" x14ac:dyDescent="0.25">
      <c r="A718" s="574" t="s">
        <v>152</v>
      </c>
      <c r="B718" s="325">
        <v>906</v>
      </c>
      <c r="C718" s="244" t="s">
        <v>148</v>
      </c>
      <c r="D718" s="244" t="s">
        <v>122</v>
      </c>
      <c r="E718" s="389" t="s">
        <v>802</v>
      </c>
      <c r="F718" s="244" t="s">
        <v>153</v>
      </c>
      <c r="G718" s="18">
        <f t="shared" si="576"/>
        <v>143505.29999999999</v>
      </c>
      <c r="H718" s="491">
        <f t="shared" si="576"/>
        <v>143505.29999999999</v>
      </c>
      <c r="I718" s="18">
        <f>I719</f>
        <v>179695.2</v>
      </c>
      <c r="J718" s="18">
        <f t="shared" si="577"/>
        <v>180936.30000000002</v>
      </c>
      <c r="K718" s="405">
        <f t="shared" si="577"/>
        <v>196775.7</v>
      </c>
      <c r="L718" s="279"/>
      <c r="M718" s="216"/>
      <c r="N718" s="211"/>
      <c r="O718" s="211"/>
      <c r="P718" s="211"/>
      <c r="Q718" s="211"/>
      <c r="R718" s="211"/>
    </row>
    <row r="719" spans="1:18" s="242" customFormat="1" ht="15.75" x14ac:dyDescent="0.25">
      <c r="A719" s="574" t="s">
        <v>154</v>
      </c>
      <c r="B719" s="325">
        <v>906</v>
      </c>
      <c r="C719" s="244" t="s">
        <v>148</v>
      </c>
      <c r="D719" s="244" t="s">
        <v>122</v>
      </c>
      <c r="E719" s="389" t="s">
        <v>802</v>
      </c>
      <c r="F719" s="244" t="s">
        <v>155</v>
      </c>
      <c r="G719" s="18">
        <v>143505.29999999999</v>
      </c>
      <c r="H719" s="491">
        <v>143505.29999999999</v>
      </c>
      <c r="I719" s="18">
        <f>8461.8+909.3+165226.5+5097.6</f>
        <v>179695.2</v>
      </c>
      <c r="J719" s="575">
        <f>9702.9+909.3+165226.5+5097.6</f>
        <v>180936.30000000002</v>
      </c>
      <c r="K719" s="405">
        <f>9750.4+909.3+181018.4+5097.6</f>
        <v>196775.7</v>
      </c>
      <c r="L719" s="279"/>
      <c r="M719" s="216"/>
      <c r="N719" s="211"/>
      <c r="O719" s="211"/>
      <c r="P719" s="211"/>
      <c r="Q719" s="211"/>
      <c r="R719" s="211"/>
    </row>
    <row r="720" spans="1:18" s="113" customFormat="1" ht="35.450000000000003" customHeight="1" x14ac:dyDescent="0.25">
      <c r="A720" s="572" t="s">
        <v>612</v>
      </c>
      <c r="B720" s="327">
        <v>906</v>
      </c>
      <c r="C720" s="208" t="s">
        <v>148</v>
      </c>
      <c r="D720" s="208" t="s">
        <v>122</v>
      </c>
      <c r="E720" s="208" t="s">
        <v>602</v>
      </c>
      <c r="F720" s="208"/>
      <c r="G720" s="206">
        <f t="shared" ref="G720:H720" si="578">G721+G724+G727+G730</f>
        <v>1108.5999999999999</v>
      </c>
      <c r="H720" s="492">
        <f t="shared" si="578"/>
        <v>1052.5999999999999</v>
      </c>
      <c r="I720" s="206">
        <f>I721+I724+I727+I730</f>
        <v>1094.7</v>
      </c>
      <c r="J720" s="206">
        <f t="shared" ref="J720:K720" si="579">J721+J724+J727+J730</f>
        <v>1094.7</v>
      </c>
      <c r="K720" s="403">
        <f t="shared" si="579"/>
        <v>1094.7</v>
      </c>
      <c r="L720" s="279"/>
      <c r="M720" s="216"/>
      <c r="N720" s="211"/>
      <c r="O720" s="211"/>
      <c r="P720" s="211"/>
      <c r="Q720" s="211"/>
      <c r="R720" s="211"/>
    </row>
    <row r="721" spans="1:18" s="113" customFormat="1" ht="35.450000000000003" hidden="1" customHeight="1" x14ac:dyDescent="0.25">
      <c r="A721" s="574" t="s">
        <v>195</v>
      </c>
      <c r="B721" s="328">
        <v>906</v>
      </c>
      <c r="C721" s="244" t="s">
        <v>148</v>
      </c>
      <c r="D721" s="244" t="s">
        <v>122</v>
      </c>
      <c r="E721" s="389" t="s">
        <v>648</v>
      </c>
      <c r="F721" s="244"/>
      <c r="G721" s="209">
        <f t="shared" ref="G721:H722" si="580">G722</f>
        <v>0</v>
      </c>
      <c r="H721" s="490">
        <f t="shared" si="580"/>
        <v>0</v>
      </c>
      <c r="I721" s="209">
        <f>I722</f>
        <v>0</v>
      </c>
      <c r="J721" s="209">
        <f t="shared" ref="J721:K722" si="581">J722</f>
        <v>0</v>
      </c>
      <c r="K721" s="406">
        <f t="shared" si="581"/>
        <v>0</v>
      </c>
      <c r="L721" s="279"/>
      <c r="M721" s="216"/>
      <c r="N721" s="211"/>
      <c r="O721" s="211"/>
      <c r="P721" s="211"/>
      <c r="Q721" s="211"/>
      <c r="R721" s="211"/>
    </row>
    <row r="722" spans="1:18" s="113" customFormat="1" ht="39.75" hidden="1" customHeight="1" x14ac:dyDescent="0.25">
      <c r="A722" s="574" t="s">
        <v>152</v>
      </c>
      <c r="B722" s="328">
        <v>906</v>
      </c>
      <c r="C722" s="244" t="s">
        <v>148</v>
      </c>
      <c r="D722" s="244" t="s">
        <v>122</v>
      </c>
      <c r="E722" s="389" t="s">
        <v>648</v>
      </c>
      <c r="F722" s="244" t="s">
        <v>153</v>
      </c>
      <c r="G722" s="209">
        <f t="shared" si="580"/>
        <v>0</v>
      </c>
      <c r="H722" s="490">
        <f t="shared" si="580"/>
        <v>0</v>
      </c>
      <c r="I722" s="209">
        <f>I723</f>
        <v>0</v>
      </c>
      <c r="J722" s="209">
        <f t="shared" si="581"/>
        <v>0</v>
      </c>
      <c r="K722" s="406">
        <f t="shared" si="581"/>
        <v>0</v>
      </c>
      <c r="L722" s="279"/>
      <c r="M722" s="216"/>
      <c r="N722" s="211"/>
      <c r="O722" s="211"/>
      <c r="P722" s="211"/>
      <c r="Q722" s="211"/>
      <c r="R722" s="211"/>
    </row>
    <row r="723" spans="1:18" s="113" customFormat="1" ht="18.75" hidden="1" customHeight="1" x14ac:dyDescent="0.25">
      <c r="A723" s="574" t="s">
        <v>154</v>
      </c>
      <c r="B723" s="328">
        <v>906</v>
      </c>
      <c r="C723" s="244" t="s">
        <v>148</v>
      </c>
      <c r="D723" s="244" t="s">
        <v>122</v>
      </c>
      <c r="E723" s="389" t="s">
        <v>648</v>
      </c>
      <c r="F723" s="244" t="s">
        <v>155</v>
      </c>
      <c r="G723" s="209">
        <v>0</v>
      </c>
      <c r="H723" s="490">
        <v>0</v>
      </c>
      <c r="I723" s="209">
        <v>0</v>
      </c>
      <c r="J723" s="209">
        <v>0</v>
      </c>
      <c r="K723" s="406">
        <v>0</v>
      </c>
      <c r="L723" s="279"/>
      <c r="M723" s="216"/>
      <c r="N723" s="211"/>
      <c r="O723" s="211"/>
      <c r="P723" s="211"/>
      <c r="Q723" s="211"/>
      <c r="R723" s="211"/>
    </row>
    <row r="724" spans="1:18" s="113" customFormat="1" ht="41.25" customHeight="1" x14ac:dyDescent="0.25">
      <c r="A724" s="574" t="s">
        <v>156</v>
      </c>
      <c r="B724" s="328">
        <v>906</v>
      </c>
      <c r="C724" s="244" t="s">
        <v>148</v>
      </c>
      <c r="D724" s="244" t="s">
        <v>122</v>
      </c>
      <c r="E724" s="389" t="s">
        <v>649</v>
      </c>
      <c r="F724" s="244"/>
      <c r="G724" s="209">
        <f t="shared" ref="G724:H725" si="582">G725</f>
        <v>900</v>
      </c>
      <c r="H724" s="490">
        <f t="shared" si="582"/>
        <v>861</v>
      </c>
      <c r="I724" s="209">
        <f>I725</f>
        <v>900</v>
      </c>
      <c r="J724" s="209">
        <f t="shared" ref="J724:K725" si="583">J725</f>
        <v>900</v>
      </c>
      <c r="K724" s="406">
        <f t="shared" si="583"/>
        <v>900</v>
      </c>
      <c r="L724" s="279"/>
      <c r="M724" s="216"/>
      <c r="N724" s="211"/>
      <c r="O724" s="211"/>
      <c r="P724" s="211"/>
      <c r="Q724" s="211"/>
      <c r="R724" s="211"/>
    </row>
    <row r="725" spans="1:18" s="113" customFormat="1" ht="33" customHeight="1" x14ac:dyDescent="0.25">
      <c r="A725" s="574" t="s">
        <v>152</v>
      </c>
      <c r="B725" s="328">
        <v>906</v>
      </c>
      <c r="C725" s="244" t="s">
        <v>148</v>
      </c>
      <c r="D725" s="244" t="s">
        <v>122</v>
      </c>
      <c r="E725" s="389" t="s">
        <v>649</v>
      </c>
      <c r="F725" s="244" t="s">
        <v>153</v>
      </c>
      <c r="G725" s="209">
        <f t="shared" si="582"/>
        <v>900</v>
      </c>
      <c r="H725" s="490">
        <f t="shared" si="582"/>
        <v>861</v>
      </c>
      <c r="I725" s="209">
        <f>I726</f>
        <v>900</v>
      </c>
      <c r="J725" s="209">
        <f t="shared" si="583"/>
        <v>900</v>
      </c>
      <c r="K725" s="406">
        <f t="shared" si="583"/>
        <v>900</v>
      </c>
      <c r="L725" s="279"/>
      <c r="M725" s="216"/>
      <c r="N725" s="211"/>
      <c r="O725" s="211"/>
      <c r="P725" s="211"/>
      <c r="Q725" s="211"/>
      <c r="R725" s="211"/>
    </row>
    <row r="726" spans="1:18" s="113" customFormat="1" ht="18.75" customHeight="1" x14ac:dyDescent="0.25">
      <c r="A726" s="574" t="s">
        <v>154</v>
      </c>
      <c r="B726" s="328">
        <v>906</v>
      </c>
      <c r="C726" s="244" t="s">
        <v>148</v>
      </c>
      <c r="D726" s="244" t="s">
        <v>122</v>
      </c>
      <c r="E726" s="389" t="s">
        <v>649</v>
      </c>
      <c r="F726" s="244" t="s">
        <v>155</v>
      </c>
      <c r="G726" s="209">
        <v>900</v>
      </c>
      <c r="H726" s="490">
        <v>861</v>
      </c>
      <c r="I726" s="209">
        <v>900</v>
      </c>
      <c r="J726" s="209">
        <v>900</v>
      </c>
      <c r="K726" s="406">
        <v>900</v>
      </c>
      <c r="L726" s="279"/>
      <c r="M726" s="216"/>
      <c r="N726" s="211"/>
      <c r="O726" s="211"/>
      <c r="P726" s="211"/>
      <c r="Q726" s="211"/>
      <c r="R726" s="211"/>
    </row>
    <row r="727" spans="1:18" s="113" customFormat="1" ht="31.7" hidden="1" customHeight="1" x14ac:dyDescent="0.25">
      <c r="A727" s="574" t="s">
        <v>915</v>
      </c>
      <c r="B727" s="328">
        <v>906</v>
      </c>
      <c r="C727" s="244" t="s">
        <v>148</v>
      </c>
      <c r="D727" s="244" t="s">
        <v>122</v>
      </c>
      <c r="E727" s="389" t="s">
        <v>650</v>
      </c>
      <c r="F727" s="244"/>
      <c r="G727" s="209">
        <f t="shared" ref="G727:H728" si="584">G728</f>
        <v>0</v>
      </c>
      <c r="H727" s="490">
        <f t="shared" si="584"/>
        <v>0</v>
      </c>
      <c r="I727" s="209">
        <f>I728</f>
        <v>0</v>
      </c>
      <c r="J727" s="209">
        <f t="shared" ref="J727:K728" si="585">J728</f>
        <v>0</v>
      </c>
      <c r="K727" s="406">
        <f t="shared" si="585"/>
        <v>0</v>
      </c>
      <c r="L727" s="279"/>
      <c r="M727" s="216"/>
      <c r="N727" s="211"/>
      <c r="O727" s="211"/>
      <c r="P727" s="211"/>
      <c r="Q727" s="211"/>
      <c r="R727" s="211"/>
    </row>
    <row r="728" spans="1:18" s="113" customFormat="1" ht="29.25" hidden="1" customHeight="1" x14ac:dyDescent="0.25">
      <c r="A728" s="574" t="s">
        <v>152</v>
      </c>
      <c r="B728" s="328">
        <v>906</v>
      </c>
      <c r="C728" s="244" t="s">
        <v>148</v>
      </c>
      <c r="D728" s="244" t="s">
        <v>122</v>
      </c>
      <c r="E728" s="389" t="s">
        <v>650</v>
      </c>
      <c r="F728" s="244" t="s">
        <v>153</v>
      </c>
      <c r="G728" s="209">
        <f t="shared" si="584"/>
        <v>0</v>
      </c>
      <c r="H728" s="490">
        <f t="shared" si="584"/>
        <v>0</v>
      </c>
      <c r="I728" s="209">
        <f>I729</f>
        <v>0</v>
      </c>
      <c r="J728" s="209">
        <f t="shared" si="585"/>
        <v>0</v>
      </c>
      <c r="K728" s="406">
        <f t="shared" si="585"/>
        <v>0</v>
      </c>
      <c r="L728" s="279"/>
      <c r="M728" s="216"/>
      <c r="N728" s="211"/>
      <c r="O728" s="211"/>
      <c r="P728" s="211"/>
      <c r="Q728" s="211"/>
      <c r="R728" s="211"/>
    </row>
    <row r="729" spans="1:18" s="113" customFormat="1" ht="18.75" hidden="1" customHeight="1" x14ac:dyDescent="0.25">
      <c r="A729" s="574" t="s">
        <v>154</v>
      </c>
      <c r="B729" s="328">
        <v>906</v>
      </c>
      <c r="C729" s="244" t="s">
        <v>148</v>
      </c>
      <c r="D729" s="244" t="s">
        <v>122</v>
      </c>
      <c r="E729" s="389" t="s">
        <v>650</v>
      </c>
      <c r="F729" s="244" t="s">
        <v>155</v>
      </c>
      <c r="G729" s="209"/>
      <c r="H729" s="490"/>
      <c r="I729" s="209"/>
      <c r="J729" s="209"/>
      <c r="K729" s="406"/>
      <c r="L729" s="279"/>
      <c r="M729" s="216"/>
      <c r="N729" s="211"/>
      <c r="O729" s="211"/>
      <c r="P729" s="211"/>
      <c r="Q729" s="211"/>
      <c r="R729" s="211"/>
    </row>
    <row r="730" spans="1:18" s="113" customFormat="1" ht="36" customHeight="1" x14ac:dyDescent="0.25">
      <c r="A730" s="574" t="s">
        <v>157</v>
      </c>
      <c r="B730" s="328">
        <v>906</v>
      </c>
      <c r="C730" s="244" t="s">
        <v>148</v>
      </c>
      <c r="D730" s="244" t="s">
        <v>122</v>
      </c>
      <c r="E730" s="389" t="s">
        <v>613</v>
      </c>
      <c r="F730" s="244"/>
      <c r="G730" s="209">
        <f t="shared" ref="G730:H731" si="586">G731</f>
        <v>208.6</v>
      </c>
      <c r="H730" s="490">
        <f t="shared" si="586"/>
        <v>191.6</v>
      </c>
      <c r="I730" s="209">
        <f>I731</f>
        <v>194.7</v>
      </c>
      <c r="J730" s="209">
        <f t="shared" ref="J730:K731" si="587">J731</f>
        <v>194.7</v>
      </c>
      <c r="K730" s="406">
        <f t="shared" si="587"/>
        <v>194.7</v>
      </c>
      <c r="L730" s="279"/>
      <c r="M730" s="216"/>
      <c r="N730" s="211"/>
      <c r="O730" s="211"/>
      <c r="P730" s="211"/>
      <c r="Q730" s="211"/>
      <c r="R730" s="211"/>
    </row>
    <row r="731" spans="1:18" s="113" customFormat="1" ht="39.75" customHeight="1" x14ac:dyDescent="0.25">
      <c r="A731" s="574" t="s">
        <v>152</v>
      </c>
      <c r="B731" s="328">
        <v>906</v>
      </c>
      <c r="C731" s="244" t="s">
        <v>148</v>
      </c>
      <c r="D731" s="244" t="s">
        <v>122</v>
      </c>
      <c r="E731" s="389" t="s">
        <v>613</v>
      </c>
      <c r="F731" s="244" t="s">
        <v>153</v>
      </c>
      <c r="G731" s="209">
        <f t="shared" si="586"/>
        <v>208.6</v>
      </c>
      <c r="H731" s="490">
        <f t="shared" si="586"/>
        <v>191.6</v>
      </c>
      <c r="I731" s="209">
        <f>I732</f>
        <v>194.7</v>
      </c>
      <c r="J731" s="209">
        <f t="shared" si="587"/>
        <v>194.7</v>
      </c>
      <c r="K731" s="406">
        <f t="shared" si="587"/>
        <v>194.7</v>
      </c>
      <c r="L731" s="279"/>
      <c r="M731" s="216"/>
      <c r="N731" s="211"/>
      <c r="O731" s="211"/>
      <c r="P731" s="211"/>
      <c r="Q731" s="211"/>
      <c r="R731" s="211"/>
    </row>
    <row r="732" spans="1:18" s="113" customFormat="1" ht="18.75" customHeight="1" x14ac:dyDescent="0.25">
      <c r="A732" s="574" t="s">
        <v>154</v>
      </c>
      <c r="B732" s="328">
        <v>906</v>
      </c>
      <c r="C732" s="244" t="s">
        <v>148</v>
      </c>
      <c r="D732" s="244" t="s">
        <v>122</v>
      </c>
      <c r="E732" s="389" t="s">
        <v>613</v>
      </c>
      <c r="F732" s="244" t="s">
        <v>155</v>
      </c>
      <c r="G732" s="209">
        <v>208.6</v>
      </c>
      <c r="H732" s="490">
        <v>191.6</v>
      </c>
      <c r="I732" s="209">
        <v>194.7</v>
      </c>
      <c r="J732" s="209">
        <v>194.7</v>
      </c>
      <c r="K732" s="406">
        <v>194.7</v>
      </c>
      <c r="L732" s="279"/>
      <c r="M732" s="216"/>
      <c r="N732" s="211"/>
      <c r="O732" s="211"/>
      <c r="P732" s="211"/>
      <c r="Q732" s="211"/>
      <c r="R732" s="211"/>
    </row>
    <row r="733" spans="1:18" s="113" customFormat="1" ht="34.5" customHeight="1" x14ac:dyDescent="0.25">
      <c r="A733" s="120" t="s">
        <v>395</v>
      </c>
      <c r="B733" s="205">
        <v>906</v>
      </c>
      <c r="C733" s="208" t="s">
        <v>148</v>
      </c>
      <c r="D733" s="208" t="s">
        <v>122</v>
      </c>
      <c r="E733" s="208" t="s">
        <v>605</v>
      </c>
      <c r="F733" s="208"/>
      <c r="G733" s="27">
        <f t="shared" ref="G733:H733" si="588">G734+G737</f>
        <v>2967</v>
      </c>
      <c r="H733" s="598">
        <f t="shared" si="588"/>
        <v>2846.7</v>
      </c>
      <c r="I733" s="27">
        <f>I734+I737</f>
        <v>3397</v>
      </c>
      <c r="J733" s="27">
        <f t="shared" ref="J733:K733" si="589">J734+J737</f>
        <v>3397</v>
      </c>
      <c r="K733" s="404">
        <f t="shared" si="589"/>
        <v>3397</v>
      </c>
      <c r="L733" s="279"/>
      <c r="M733" s="216"/>
      <c r="N733" s="211"/>
      <c r="O733" s="211"/>
      <c r="P733" s="211"/>
      <c r="Q733" s="211"/>
      <c r="R733" s="211"/>
    </row>
    <row r="734" spans="1:18" s="113" customFormat="1" ht="36.75" hidden="1" customHeight="1" x14ac:dyDescent="0.25">
      <c r="A734" s="574" t="s">
        <v>289</v>
      </c>
      <c r="B734" s="325">
        <v>906</v>
      </c>
      <c r="C734" s="244" t="s">
        <v>148</v>
      </c>
      <c r="D734" s="244" t="s">
        <v>122</v>
      </c>
      <c r="E734" s="389" t="s">
        <v>614</v>
      </c>
      <c r="F734" s="244"/>
      <c r="G734" s="209">
        <f t="shared" ref="G734:H735" si="590">G735</f>
        <v>0</v>
      </c>
      <c r="H734" s="490">
        <f t="shared" si="590"/>
        <v>0</v>
      </c>
      <c r="I734" s="209">
        <f>I735</f>
        <v>0</v>
      </c>
      <c r="J734" s="209">
        <f t="shared" ref="J734:K735" si="591">J735</f>
        <v>0</v>
      </c>
      <c r="K734" s="406">
        <f t="shared" si="591"/>
        <v>0</v>
      </c>
      <c r="L734" s="279"/>
      <c r="M734" s="216"/>
      <c r="N734" s="211"/>
      <c r="O734" s="211"/>
      <c r="P734" s="211"/>
      <c r="Q734" s="211"/>
      <c r="R734" s="211"/>
    </row>
    <row r="735" spans="1:18" s="113" customFormat="1" ht="44.45" hidden="1" customHeight="1" x14ac:dyDescent="0.25">
      <c r="A735" s="574" t="s">
        <v>152</v>
      </c>
      <c r="B735" s="325">
        <v>906</v>
      </c>
      <c r="C735" s="244" t="s">
        <v>148</v>
      </c>
      <c r="D735" s="244" t="s">
        <v>122</v>
      </c>
      <c r="E735" s="389" t="s">
        <v>614</v>
      </c>
      <c r="F735" s="244" t="s">
        <v>153</v>
      </c>
      <c r="G735" s="209">
        <f t="shared" si="590"/>
        <v>0</v>
      </c>
      <c r="H735" s="490">
        <f t="shared" si="590"/>
        <v>0</v>
      </c>
      <c r="I735" s="209">
        <f>I736</f>
        <v>0</v>
      </c>
      <c r="J735" s="209">
        <f t="shared" si="591"/>
        <v>0</v>
      </c>
      <c r="K735" s="406">
        <f t="shared" si="591"/>
        <v>0</v>
      </c>
      <c r="L735" s="279"/>
      <c r="M735" s="216"/>
      <c r="N735" s="211"/>
      <c r="O735" s="211"/>
      <c r="P735" s="211"/>
      <c r="Q735" s="211"/>
      <c r="R735" s="211"/>
    </row>
    <row r="736" spans="1:18" s="113" customFormat="1" ht="18.75" hidden="1" customHeight="1" x14ac:dyDescent="0.25">
      <c r="A736" s="574" t="s">
        <v>154</v>
      </c>
      <c r="B736" s="325">
        <v>906</v>
      </c>
      <c r="C736" s="244" t="s">
        <v>148</v>
      </c>
      <c r="D736" s="244" t="s">
        <v>122</v>
      </c>
      <c r="E736" s="389" t="s">
        <v>614</v>
      </c>
      <c r="F736" s="244" t="s">
        <v>155</v>
      </c>
      <c r="G736" s="209"/>
      <c r="H736" s="490"/>
      <c r="I736" s="209"/>
      <c r="J736" s="209"/>
      <c r="K736" s="406"/>
      <c r="L736" s="279"/>
      <c r="M736" s="216"/>
      <c r="N736" s="211"/>
      <c r="O736" s="211"/>
      <c r="P736" s="211"/>
      <c r="Q736" s="211"/>
      <c r="R736" s="211"/>
    </row>
    <row r="737" spans="1:18" s="113" customFormat="1" ht="38.25" customHeight="1" x14ac:dyDescent="0.25">
      <c r="A737" s="36" t="s">
        <v>271</v>
      </c>
      <c r="B737" s="325">
        <v>906</v>
      </c>
      <c r="C737" s="244" t="s">
        <v>148</v>
      </c>
      <c r="D737" s="244" t="s">
        <v>122</v>
      </c>
      <c r="E737" s="389" t="s">
        <v>606</v>
      </c>
      <c r="F737" s="244"/>
      <c r="G737" s="209">
        <f t="shared" ref="G737:H738" si="592">G738</f>
        <v>2967</v>
      </c>
      <c r="H737" s="490">
        <f t="shared" si="592"/>
        <v>2846.7</v>
      </c>
      <c r="I737" s="209">
        <f>I738</f>
        <v>3397</v>
      </c>
      <c r="J737" s="209">
        <f t="shared" ref="J737:K738" si="593">J738</f>
        <v>3397</v>
      </c>
      <c r="K737" s="406">
        <f t="shared" si="593"/>
        <v>3397</v>
      </c>
      <c r="L737" s="279"/>
      <c r="M737" s="216"/>
      <c r="N737" s="211"/>
      <c r="O737" s="211"/>
      <c r="P737" s="211"/>
      <c r="Q737" s="211"/>
      <c r="R737" s="211"/>
    </row>
    <row r="738" spans="1:18" s="113" customFormat="1" ht="39.200000000000003" customHeight="1" x14ac:dyDescent="0.25">
      <c r="A738" s="20" t="s">
        <v>152</v>
      </c>
      <c r="B738" s="325">
        <v>906</v>
      </c>
      <c r="C738" s="244" t="s">
        <v>148</v>
      </c>
      <c r="D738" s="244" t="s">
        <v>122</v>
      </c>
      <c r="E738" s="389" t="s">
        <v>606</v>
      </c>
      <c r="F738" s="244" t="s">
        <v>153</v>
      </c>
      <c r="G738" s="209">
        <f t="shared" si="592"/>
        <v>2967</v>
      </c>
      <c r="H738" s="490">
        <f t="shared" si="592"/>
        <v>2846.7</v>
      </c>
      <c r="I738" s="209">
        <f>I739</f>
        <v>3397</v>
      </c>
      <c r="J738" s="209">
        <f t="shared" si="593"/>
        <v>3397</v>
      </c>
      <c r="K738" s="406">
        <f t="shared" si="593"/>
        <v>3397</v>
      </c>
      <c r="L738" s="279"/>
      <c r="M738" s="216"/>
      <c r="N738" s="211"/>
      <c r="O738" s="211"/>
      <c r="P738" s="211"/>
      <c r="Q738" s="211"/>
      <c r="R738" s="211"/>
    </row>
    <row r="739" spans="1:18" s="113" customFormat="1" ht="18.75" customHeight="1" x14ac:dyDescent="0.25">
      <c r="A739" s="97" t="s">
        <v>154</v>
      </c>
      <c r="B739" s="325">
        <v>906</v>
      </c>
      <c r="C739" s="244" t="s">
        <v>148</v>
      </c>
      <c r="D739" s="244" t="s">
        <v>122</v>
      </c>
      <c r="E739" s="389" t="s">
        <v>606</v>
      </c>
      <c r="F739" s="244" t="s">
        <v>155</v>
      </c>
      <c r="G739" s="209">
        <v>2967</v>
      </c>
      <c r="H739" s="490">
        <v>2846.7</v>
      </c>
      <c r="I739" s="209">
        <v>3397</v>
      </c>
      <c r="J739" s="209">
        <v>3397</v>
      </c>
      <c r="K739" s="406">
        <v>3397</v>
      </c>
      <c r="L739" s="279"/>
      <c r="M739" s="216"/>
      <c r="N739" s="211"/>
      <c r="O739" s="211"/>
      <c r="P739" s="211"/>
      <c r="Q739" s="211"/>
      <c r="R739" s="211"/>
    </row>
    <row r="740" spans="1:18" s="113" customFormat="1" ht="33" customHeight="1" x14ac:dyDescent="0.25">
      <c r="A740" s="572" t="s">
        <v>776</v>
      </c>
      <c r="B740" s="327">
        <v>906</v>
      </c>
      <c r="C740" s="208" t="s">
        <v>148</v>
      </c>
      <c r="D740" s="208" t="s">
        <v>122</v>
      </c>
      <c r="E740" s="208" t="s">
        <v>608</v>
      </c>
      <c r="F740" s="208"/>
      <c r="G740" s="206">
        <f t="shared" ref="G740:K742" si="594">G741</f>
        <v>4650.8</v>
      </c>
      <c r="H740" s="492">
        <f t="shared" si="594"/>
        <v>4457.2</v>
      </c>
      <c r="I740" s="206">
        <f t="shared" si="594"/>
        <v>5960.4</v>
      </c>
      <c r="J740" s="206">
        <f t="shared" si="594"/>
        <v>5982.9</v>
      </c>
      <c r="K740" s="403">
        <f t="shared" si="594"/>
        <v>6061.36</v>
      </c>
      <c r="L740" s="279"/>
      <c r="M740" s="216"/>
      <c r="N740" s="211"/>
      <c r="O740" s="211"/>
      <c r="P740" s="211"/>
      <c r="Q740" s="211"/>
      <c r="R740" s="211"/>
    </row>
    <row r="741" spans="1:18" ht="31.5" x14ac:dyDescent="0.25">
      <c r="A741" s="574" t="s">
        <v>777</v>
      </c>
      <c r="B741" s="328">
        <v>906</v>
      </c>
      <c r="C741" s="244" t="s">
        <v>148</v>
      </c>
      <c r="D741" s="244" t="s">
        <v>122</v>
      </c>
      <c r="E741" s="389" t="s">
        <v>778</v>
      </c>
      <c r="F741" s="244"/>
      <c r="G741" s="209">
        <f t="shared" si="594"/>
        <v>4650.8</v>
      </c>
      <c r="H741" s="490">
        <f t="shared" si="594"/>
        <v>4457.2</v>
      </c>
      <c r="I741" s="209">
        <f t="shared" si="594"/>
        <v>5960.4</v>
      </c>
      <c r="J741" s="209">
        <f t="shared" si="594"/>
        <v>5982.9</v>
      </c>
      <c r="K741" s="406">
        <f t="shared" si="594"/>
        <v>6061.36</v>
      </c>
    </row>
    <row r="742" spans="1:18" ht="31.5" x14ac:dyDescent="0.25">
      <c r="A742" s="574" t="s">
        <v>152</v>
      </c>
      <c r="B742" s="328">
        <v>906</v>
      </c>
      <c r="C742" s="244" t="s">
        <v>148</v>
      </c>
      <c r="D742" s="244" t="s">
        <v>122</v>
      </c>
      <c r="E742" s="389" t="s">
        <v>778</v>
      </c>
      <c r="F742" s="244" t="s">
        <v>153</v>
      </c>
      <c r="G742" s="209">
        <f t="shared" si="594"/>
        <v>4650.8</v>
      </c>
      <c r="H742" s="490">
        <f t="shared" si="594"/>
        <v>4457.2</v>
      </c>
      <c r="I742" s="209">
        <f t="shared" si="594"/>
        <v>5960.4</v>
      </c>
      <c r="J742" s="209">
        <f t="shared" si="594"/>
        <v>5982.9</v>
      </c>
      <c r="K742" s="406">
        <f t="shared" si="594"/>
        <v>6061.36</v>
      </c>
    </row>
    <row r="743" spans="1:18" ht="15.75" x14ac:dyDescent="0.25">
      <c r="A743" s="574" t="s">
        <v>154</v>
      </c>
      <c r="B743" s="328">
        <v>906</v>
      </c>
      <c r="C743" s="244" t="s">
        <v>148</v>
      </c>
      <c r="D743" s="244" t="s">
        <v>122</v>
      </c>
      <c r="E743" s="389" t="s">
        <v>778</v>
      </c>
      <c r="F743" s="244" t="s">
        <v>155</v>
      </c>
      <c r="G743" s="18">
        <v>4650.8</v>
      </c>
      <c r="H743" s="491">
        <f>4647.2-190</f>
        <v>4457.2</v>
      </c>
      <c r="I743" s="18">
        <v>5960.4</v>
      </c>
      <c r="J743" s="18">
        <v>5982.9</v>
      </c>
      <c r="K743" s="405">
        <v>6061.36</v>
      </c>
    </row>
    <row r="744" spans="1:18" s="113" customFormat="1" ht="31.5" x14ac:dyDescent="0.25">
      <c r="A744" s="153" t="s">
        <v>669</v>
      </c>
      <c r="B744" s="205">
        <v>906</v>
      </c>
      <c r="C744" s="208" t="s">
        <v>148</v>
      </c>
      <c r="D744" s="208" t="s">
        <v>122</v>
      </c>
      <c r="E744" s="208" t="s">
        <v>668</v>
      </c>
      <c r="F744" s="208"/>
      <c r="G744" s="206">
        <f t="shared" ref="G744:K746" si="595">G745</f>
        <v>5584.6</v>
      </c>
      <c r="H744" s="492">
        <f t="shared" si="595"/>
        <v>5584.6</v>
      </c>
      <c r="I744" s="206">
        <f t="shared" si="595"/>
        <v>5302.7956999999997</v>
      </c>
      <c r="J744" s="206">
        <f t="shared" si="595"/>
        <v>5463.0107500000004</v>
      </c>
      <c r="K744" s="403">
        <f t="shared" si="595"/>
        <v>5463.0067499999996</v>
      </c>
      <c r="L744" s="279"/>
      <c r="M744" s="216"/>
      <c r="N744" s="211"/>
      <c r="O744" s="211"/>
      <c r="P744" s="211"/>
      <c r="Q744" s="211"/>
      <c r="R744" s="211"/>
    </row>
    <row r="745" spans="1:18" s="113" customFormat="1" ht="63" x14ac:dyDescent="0.25">
      <c r="A745" s="152" t="s">
        <v>664</v>
      </c>
      <c r="B745" s="325">
        <v>906</v>
      </c>
      <c r="C745" s="244" t="s">
        <v>148</v>
      </c>
      <c r="D745" s="244" t="s">
        <v>122</v>
      </c>
      <c r="E745" s="389" t="s">
        <v>685</v>
      </c>
      <c r="F745" s="244"/>
      <c r="G745" s="209">
        <f t="shared" si="595"/>
        <v>5584.6</v>
      </c>
      <c r="H745" s="490">
        <f t="shared" si="595"/>
        <v>5584.6</v>
      </c>
      <c r="I745" s="209">
        <f t="shared" si="595"/>
        <v>5302.7956999999997</v>
      </c>
      <c r="J745" s="209">
        <f t="shared" si="595"/>
        <v>5463.0107500000004</v>
      </c>
      <c r="K745" s="406">
        <f t="shared" si="595"/>
        <v>5463.0067499999996</v>
      </c>
      <c r="L745" s="279"/>
      <c r="M745" s="216"/>
      <c r="N745" s="211"/>
      <c r="O745" s="211"/>
      <c r="P745" s="211"/>
      <c r="Q745" s="211"/>
      <c r="R745" s="211"/>
    </row>
    <row r="746" spans="1:18" s="113" customFormat="1" ht="31.5" x14ac:dyDescent="0.25">
      <c r="A746" s="536" t="s">
        <v>152</v>
      </c>
      <c r="B746" s="325">
        <v>906</v>
      </c>
      <c r="C746" s="244" t="s">
        <v>148</v>
      </c>
      <c r="D746" s="244" t="s">
        <v>122</v>
      </c>
      <c r="E746" s="389" t="s">
        <v>685</v>
      </c>
      <c r="F746" s="244" t="s">
        <v>153</v>
      </c>
      <c r="G746" s="209">
        <f t="shared" si="595"/>
        <v>5584.6</v>
      </c>
      <c r="H746" s="490">
        <f t="shared" si="595"/>
        <v>5584.6</v>
      </c>
      <c r="I746" s="209">
        <f t="shared" si="595"/>
        <v>5302.7956999999997</v>
      </c>
      <c r="J746" s="209">
        <f t="shared" si="595"/>
        <v>5463.0107500000004</v>
      </c>
      <c r="K746" s="406">
        <f t="shared" si="595"/>
        <v>5463.0067499999996</v>
      </c>
      <c r="L746" s="279"/>
      <c r="M746" s="216"/>
      <c r="N746" s="211"/>
      <c r="O746" s="211"/>
      <c r="P746" s="211"/>
      <c r="Q746" s="211"/>
      <c r="R746" s="211"/>
    </row>
    <row r="747" spans="1:18" s="113" customFormat="1" ht="15.75" x14ac:dyDescent="0.25">
      <c r="A747" s="536" t="s">
        <v>154</v>
      </c>
      <c r="B747" s="325">
        <v>906</v>
      </c>
      <c r="C747" s="244" t="s">
        <v>148</v>
      </c>
      <c r="D747" s="244" t="s">
        <v>122</v>
      </c>
      <c r="E747" s="389" t="s">
        <v>685</v>
      </c>
      <c r="F747" s="244" t="s">
        <v>155</v>
      </c>
      <c r="G747" s="209">
        <v>5584.6</v>
      </c>
      <c r="H747" s="490">
        <v>5584.6</v>
      </c>
      <c r="I747" s="209">
        <v>5302.7956999999997</v>
      </c>
      <c r="J747" s="209">
        <v>5463.0107500000004</v>
      </c>
      <c r="K747" s="406">
        <v>5463.0067499999996</v>
      </c>
      <c r="L747" s="279"/>
      <c r="M747" s="216"/>
      <c r="N747" s="211"/>
      <c r="O747" s="211"/>
      <c r="P747" s="211"/>
      <c r="Q747" s="211"/>
      <c r="R747" s="211"/>
    </row>
    <row r="748" spans="1:18" s="113" customFormat="1" ht="31.5" hidden="1" x14ac:dyDescent="0.25">
      <c r="A748" s="153" t="s">
        <v>679</v>
      </c>
      <c r="B748" s="205">
        <v>906</v>
      </c>
      <c r="C748" s="208" t="s">
        <v>148</v>
      </c>
      <c r="D748" s="208" t="s">
        <v>122</v>
      </c>
      <c r="E748" s="208" t="s">
        <v>673</v>
      </c>
      <c r="F748" s="208"/>
      <c r="G748" s="206">
        <f t="shared" ref="G748:K750" si="596">G749</f>
        <v>0</v>
      </c>
      <c r="H748" s="492">
        <f t="shared" si="596"/>
        <v>0</v>
      </c>
      <c r="I748" s="206">
        <f t="shared" si="596"/>
        <v>0</v>
      </c>
      <c r="J748" s="206">
        <f t="shared" si="596"/>
        <v>0</v>
      </c>
      <c r="K748" s="403">
        <f t="shared" si="596"/>
        <v>0</v>
      </c>
      <c r="L748" s="279"/>
      <c r="M748" s="216"/>
      <c r="N748" s="211"/>
      <c r="O748" s="211"/>
      <c r="P748" s="211"/>
      <c r="Q748" s="211"/>
      <c r="R748" s="211"/>
    </row>
    <row r="749" spans="1:18" s="113" customFormat="1" ht="15.75" hidden="1" x14ac:dyDescent="0.25">
      <c r="A749" s="152" t="s">
        <v>674</v>
      </c>
      <c r="B749" s="325">
        <v>906</v>
      </c>
      <c r="C749" s="244" t="s">
        <v>148</v>
      </c>
      <c r="D749" s="244" t="s">
        <v>122</v>
      </c>
      <c r="E749" s="389" t="s">
        <v>676</v>
      </c>
      <c r="F749" s="244"/>
      <c r="G749" s="209">
        <f t="shared" si="596"/>
        <v>0</v>
      </c>
      <c r="H749" s="490">
        <f t="shared" si="596"/>
        <v>0</v>
      </c>
      <c r="I749" s="209">
        <f t="shared" si="596"/>
        <v>0</v>
      </c>
      <c r="J749" s="209">
        <f t="shared" si="596"/>
        <v>0</v>
      </c>
      <c r="K749" s="406">
        <f t="shared" si="596"/>
        <v>0</v>
      </c>
      <c r="L749" s="279"/>
      <c r="M749" s="216"/>
      <c r="N749" s="211"/>
      <c r="O749" s="211"/>
      <c r="P749" s="211"/>
      <c r="Q749" s="211"/>
      <c r="R749" s="211"/>
    </row>
    <row r="750" spans="1:18" s="113" customFormat="1" ht="31.5" hidden="1" x14ac:dyDescent="0.25">
      <c r="A750" s="536" t="s">
        <v>152</v>
      </c>
      <c r="B750" s="325">
        <v>906</v>
      </c>
      <c r="C750" s="244" t="s">
        <v>148</v>
      </c>
      <c r="D750" s="244" t="s">
        <v>122</v>
      </c>
      <c r="E750" s="389" t="s">
        <v>676</v>
      </c>
      <c r="F750" s="244" t="s">
        <v>153</v>
      </c>
      <c r="G750" s="209">
        <f t="shared" si="596"/>
        <v>0</v>
      </c>
      <c r="H750" s="490">
        <f t="shared" si="596"/>
        <v>0</v>
      </c>
      <c r="I750" s="209">
        <f t="shared" si="596"/>
        <v>0</v>
      </c>
      <c r="J750" s="209">
        <f t="shared" si="596"/>
        <v>0</v>
      </c>
      <c r="K750" s="406">
        <f t="shared" si="596"/>
        <v>0</v>
      </c>
      <c r="L750" s="279"/>
      <c r="M750" s="216"/>
      <c r="N750" s="211"/>
      <c r="O750" s="211"/>
      <c r="P750" s="211"/>
      <c r="Q750" s="211"/>
      <c r="R750" s="211"/>
    </row>
    <row r="751" spans="1:18" s="113" customFormat="1" ht="15.75" hidden="1" x14ac:dyDescent="0.25">
      <c r="A751" s="536" t="s">
        <v>154</v>
      </c>
      <c r="B751" s="325">
        <v>906</v>
      </c>
      <c r="C751" s="244" t="s">
        <v>148</v>
      </c>
      <c r="D751" s="244" t="s">
        <v>122</v>
      </c>
      <c r="E751" s="389" t="s">
        <v>676</v>
      </c>
      <c r="F751" s="244" t="s">
        <v>155</v>
      </c>
      <c r="G751" s="209"/>
      <c r="H751" s="490"/>
      <c r="I751" s="209"/>
      <c r="J751" s="209"/>
      <c r="K751" s="406"/>
      <c r="L751" s="279"/>
      <c r="M751" s="216"/>
      <c r="N751" s="211"/>
      <c r="O751" s="211"/>
      <c r="P751" s="211"/>
      <c r="Q751" s="211"/>
      <c r="R751" s="211"/>
    </row>
    <row r="752" spans="1:18" s="113" customFormat="1" ht="47.25" hidden="1" x14ac:dyDescent="0.25">
      <c r="A752" s="153" t="s">
        <v>726</v>
      </c>
      <c r="B752" s="205">
        <v>906</v>
      </c>
      <c r="C752" s="208" t="s">
        <v>148</v>
      </c>
      <c r="D752" s="208" t="s">
        <v>122</v>
      </c>
      <c r="E752" s="208" t="s">
        <v>727</v>
      </c>
      <c r="F752" s="208"/>
      <c r="G752" s="206">
        <f t="shared" ref="G752:K754" si="597">G753</f>
        <v>0</v>
      </c>
      <c r="H752" s="492">
        <f t="shared" si="597"/>
        <v>0</v>
      </c>
      <c r="I752" s="206">
        <f t="shared" si="597"/>
        <v>0</v>
      </c>
      <c r="J752" s="206">
        <f t="shared" si="597"/>
        <v>0</v>
      </c>
      <c r="K752" s="403">
        <f t="shared" si="597"/>
        <v>0</v>
      </c>
      <c r="L752" s="279"/>
      <c r="M752" s="216"/>
      <c r="N752" s="211"/>
      <c r="O752" s="211"/>
      <c r="P752" s="211"/>
      <c r="Q752" s="211"/>
      <c r="R752" s="211"/>
    </row>
    <row r="753" spans="1:18" s="114" customFormat="1" ht="47.25" hidden="1" x14ac:dyDescent="0.25">
      <c r="A753" s="152" t="s">
        <v>196</v>
      </c>
      <c r="B753" s="325">
        <v>906</v>
      </c>
      <c r="C753" s="244" t="s">
        <v>148</v>
      </c>
      <c r="D753" s="244" t="s">
        <v>122</v>
      </c>
      <c r="E753" s="389" t="s">
        <v>728</v>
      </c>
      <c r="F753" s="244"/>
      <c r="G753" s="209">
        <f t="shared" si="597"/>
        <v>0</v>
      </c>
      <c r="H753" s="490">
        <f t="shared" si="597"/>
        <v>0</v>
      </c>
      <c r="I753" s="209">
        <f t="shared" si="597"/>
        <v>0</v>
      </c>
      <c r="J753" s="209">
        <f t="shared" si="597"/>
        <v>0</v>
      </c>
      <c r="K753" s="406">
        <f t="shared" si="597"/>
        <v>0</v>
      </c>
      <c r="L753" s="279"/>
      <c r="M753" s="216"/>
      <c r="N753" s="69"/>
      <c r="O753" s="69"/>
      <c r="P753" s="69"/>
      <c r="Q753" s="69"/>
      <c r="R753" s="69"/>
    </row>
    <row r="754" spans="1:18" s="113" customFormat="1" ht="31.5" hidden="1" x14ac:dyDescent="0.25">
      <c r="A754" s="536" t="s">
        <v>152</v>
      </c>
      <c r="B754" s="325">
        <v>906</v>
      </c>
      <c r="C754" s="244" t="s">
        <v>148</v>
      </c>
      <c r="D754" s="244" t="s">
        <v>122</v>
      </c>
      <c r="E754" s="389" t="s">
        <v>728</v>
      </c>
      <c r="F754" s="244" t="s">
        <v>153</v>
      </c>
      <c r="G754" s="209">
        <f t="shared" si="597"/>
        <v>0</v>
      </c>
      <c r="H754" s="490">
        <f t="shared" si="597"/>
        <v>0</v>
      </c>
      <c r="I754" s="209">
        <f t="shared" si="597"/>
        <v>0</v>
      </c>
      <c r="J754" s="209">
        <f t="shared" si="597"/>
        <v>0</v>
      </c>
      <c r="K754" s="406">
        <f t="shared" si="597"/>
        <v>0</v>
      </c>
      <c r="L754" s="279"/>
      <c r="M754" s="219"/>
      <c r="N754" s="211"/>
      <c r="O754" s="211"/>
      <c r="P754" s="211"/>
      <c r="Q754" s="211"/>
      <c r="R754" s="211"/>
    </row>
    <row r="755" spans="1:18" s="113" customFormat="1" ht="15.75" hidden="1" x14ac:dyDescent="0.25">
      <c r="A755" s="536" t="s">
        <v>154</v>
      </c>
      <c r="B755" s="325">
        <v>906</v>
      </c>
      <c r="C755" s="244" t="s">
        <v>148</v>
      </c>
      <c r="D755" s="244" t="s">
        <v>122</v>
      </c>
      <c r="E755" s="389" t="s">
        <v>728</v>
      </c>
      <c r="F755" s="244" t="s">
        <v>155</v>
      </c>
      <c r="G755" s="209"/>
      <c r="H755" s="490"/>
      <c r="I755" s="209"/>
      <c r="J755" s="209"/>
      <c r="K755" s="406"/>
      <c r="L755" s="409"/>
      <c r="M755" s="216"/>
      <c r="N755" s="211"/>
      <c r="O755" s="211"/>
      <c r="P755" s="211"/>
      <c r="Q755" s="211"/>
      <c r="R755" s="211"/>
    </row>
    <row r="756" spans="1:18" s="113" customFormat="1" ht="34.5" hidden="1" customHeight="1" x14ac:dyDescent="0.25">
      <c r="A756" s="153" t="s">
        <v>734</v>
      </c>
      <c r="B756" s="205">
        <v>906</v>
      </c>
      <c r="C756" s="208" t="s">
        <v>148</v>
      </c>
      <c r="D756" s="208" t="s">
        <v>122</v>
      </c>
      <c r="E756" s="208" t="s">
        <v>736</v>
      </c>
      <c r="F756" s="208"/>
      <c r="G756" s="206">
        <f t="shared" ref="G756:K758" si="598">G757</f>
        <v>0</v>
      </c>
      <c r="H756" s="492">
        <f t="shared" si="598"/>
        <v>0</v>
      </c>
      <c r="I756" s="206">
        <f t="shared" si="598"/>
        <v>0</v>
      </c>
      <c r="J756" s="206">
        <f t="shared" si="598"/>
        <v>0</v>
      </c>
      <c r="K756" s="403">
        <f t="shared" si="598"/>
        <v>0</v>
      </c>
      <c r="L756" s="409"/>
      <c r="M756" s="216"/>
      <c r="N756" s="211"/>
      <c r="O756" s="211"/>
      <c r="P756" s="211"/>
      <c r="Q756" s="211"/>
      <c r="R756" s="211"/>
    </row>
    <row r="757" spans="1:18" s="113" customFormat="1" ht="31.5" hidden="1" x14ac:dyDescent="0.25">
      <c r="A757" s="152" t="s">
        <v>735</v>
      </c>
      <c r="B757" s="325">
        <v>906</v>
      </c>
      <c r="C757" s="244" t="s">
        <v>148</v>
      </c>
      <c r="D757" s="244" t="s">
        <v>122</v>
      </c>
      <c r="E757" s="389" t="s">
        <v>737</v>
      </c>
      <c r="F757" s="244"/>
      <c r="G757" s="209">
        <f t="shared" si="598"/>
        <v>0</v>
      </c>
      <c r="H757" s="490">
        <f t="shared" si="598"/>
        <v>0</v>
      </c>
      <c r="I757" s="209">
        <f t="shared" si="598"/>
        <v>0</v>
      </c>
      <c r="J757" s="209">
        <f t="shared" si="598"/>
        <v>0</v>
      </c>
      <c r="K757" s="406">
        <f t="shared" si="598"/>
        <v>0</v>
      </c>
      <c r="L757" s="409"/>
      <c r="M757" s="216"/>
      <c r="N757" s="211"/>
      <c r="O757" s="211"/>
      <c r="P757" s="211"/>
      <c r="Q757" s="211"/>
      <c r="R757" s="211"/>
    </row>
    <row r="758" spans="1:18" s="113" customFormat="1" ht="31.5" hidden="1" x14ac:dyDescent="0.25">
      <c r="A758" s="536" t="s">
        <v>152</v>
      </c>
      <c r="B758" s="325">
        <v>906</v>
      </c>
      <c r="C758" s="244" t="s">
        <v>148</v>
      </c>
      <c r="D758" s="244" t="s">
        <v>122</v>
      </c>
      <c r="E758" s="389" t="s">
        <v>737</v>
      </c>
      <c r="F758" s="244" t="s">
        <v>153</v>
      </c>
      <c r="G758" s="209">
        <f t="shared" si="598"/>
        <v>0</v>
      </c>
      <c r="H758" s="490">
        <f t="shared" si="598"/>
        <v>0</v>
      </c>
      <c r="I758" s="209">
        <f t="shared" si="598"/>
        <v>0</v>
      </c>
      <c r="J758" s="209">
        <f t="shared" si="598"/>
        <v>0</v>
      </c>
      <c r="K758" s="406">
        <f t="shared" si="598"/>
        <v>0</v>
      </c>
      <c r="L758" s="409"/>
      <c r="M758" s="216"/>
      <c r="N758" s="211"/>
      <c r="O758" s="211"/>
      <c r="P758" s="211"/>
      <c r="Q758" s="211"/>
      <c r="R758" s="211"/>
    </row>
    <row r="759" spans="1:18" s="113" customFormat="1" ht="15.75" hidden="1" x14ac:dyDescent="0.25">
      <c r="A759" s="536" t="s">
        <v>154</v>
      </c>
      <c r="B759" s="325">
        <v>906</v>
      </c>
      <c r="C759" s="244" t="s">
        <v>148</v>
      </c>
      <c r="D759" s="244" t="s">
        <v>122</v>
      </c>
      <c r="E759" s="389" t="s">
        <v>737</v>
      </c>
      <c r="F759" s="244" t="s">
        <v>155</v>
      </c>
      <c r="G759" s="209"/>
      <c r="H759" s="490"/>
      <c r="I759" s="209"/>
      <c r="J759" s="209"/>
      <c r="K759" s="406"/>
      <c r="L759" s="409"/>
      <c r="M759" s="216"/>
      <c r="N759" s="211"/>
      <c r="O759" s="211"/>
      <c r="P759" s="408"/>
      <c r="Q759" s="408"/>
      <c r="R759" s="211"/>
    </row>
    <row r="760" spans="1:18" s="113" customFormat="1" ht="36" hidden="1" customHeight="1" x14ac:dyDescent="0.25">
      <c r="A760" s="118" t="s">
        <v>567</v>
      </c>
      <c r="B760" s="205">
        <v>906</v>
      </c>
      <c r="C760" s="208" t="s">
        <v>148</v>
      </c>
      <c r="D760" s="208" t="s">
        <v>122</v>
      </c>
      <c r="E760" s="208" t="s">
        <v>651</v>
      </c>
      <c r="F760" s="208"/>
      <c r="G760" s="206">
        <f t="shared" ref="G760:K762" si="599">G761</f>
        <v>0</v>
      </c>
      <c r="H760" s="492">
        <f t="shared" si="599"/>
        <v>0</v>
      </c>
      <c r="I760" s="206">
        <f t="shared" si="599"/>
        <v>0</v>
      </c>
      <c r="J760" s="206">
        <f t="shared" si="599"/>
        <v>0</v>
      </c>
      <c r="K760" s="403">
        <f t="shared" si="599"/>
        <v>0</v>
      </c>
      <c r="L760" s="409"/>
      <c r="M760" s="216"/>
      <c r="N760" s="211"/>
      <c r="O760" s="211"/>
      <c r="P760" s="211"/>
      <c r="Q760" s="211"/>
      <c r="R760" s="211"/>
    </row>
    <row r="761" spans="1:18" s="113" customFormat="1" ht="63" hidden="1" x14ac:dyDescent="0.25">
      <c r="A761" s="97" t="s">
        <v>702</v>
      </c>
      <c r="B761" s="325">
        <v>906</v>
      </c>
      <c r="C761" s="244" t="s">
        <v>148</v>
      </c>
      <c r="D761" s="244" t="s">
        <v>122</v>
      </c>
      <c r="E761" s="389" t="s">
        <v>652</v>
      </c>
      <c r="F761" s="244"/>
      <c r="G761" s="209">
        <f t="shared" si="599"/>
        <v>0</v>
      </c>
      <c r="H761" s="490">
        <f t="shared" si="599"/>
        <v>0</v>
      </c>
      <c r="I761" s="209">
        <f t="shared" si="599"/>
        <v>0</v>
      </c>
      <c r="J761" s="209">
        <f t="shared" si="599"/>
        <v>0</v>
      </c>
      <c r="K761" s="406">
        <f t="shared" si="599"/>
        <v>0</v>
      </c>
      <c r="L761" s="279"/>
      <c r="M761" s="216"/>
      <c r="N761" s="197"/>
      <c r="O761" s="211"/>
      <c r="P761" s="211"/>
      <c r="Q761" s="211"/>
      <c r="R761" s="211"/>
    </row>
    <row r="762" spans="1:18" s="113" customFormat="1" ht="31.5" hidden="1" x14ac:dyDescent="0.25">
      <c r="A762" s="536" t="s">
        <v>152</v>
      </c>
      <c r="B762" s="325">
        <v>906</v>
      </c>
      <c r="C762" s="244" t="s">
        <v>148</v>
      </c>
      <c r="D762" s="244" t="s">
        <v>122</v>
      </c>
      <c r="E762" s="389" t="s">
        <v>652</v>
      </c>
      <c r="F762" s="244" t="s">
        <v>153</v>
      </c>
      <c r="G762" s="209">
        <f t="shared" si="599"/>
        <v>0</v>
      </c>
      <c r="H762" s="490">
        <f t="shared" si="599"/>
        <v>0</v>
      </c>
      <c r="I762" s="209">
        <f t="shared" si="599"/>
        <v>0</v>
      </c>
      <c r="J762" s="209">
        <f t="shared" si="599"/>
        <v>0</v>
      </c>
      <c r="K762" s="406">
        <f t="shared" si="599"/>
        <v>0</v>
      </c>
      <c r="L762" s="279"/>
      <c r="M762" s="216"/>
      <c r="N762" s="211"/>
      <c r="O762" s="211"/>
      <c r="P762" s="211"/>
      <c r="Q762" s="211"/>
      <c r="R762" s="211"/>
    </row>
    <row r="763" spans="1:18" s="113" customFormat="1" ht="15.75" hidden="1" x14ac:dyDescent="0.25">
      <c r="A763" s="536" t="s">
        <v>154</v>
      </c>
      <c r="B763" s="325">
        <v>906</v>
      </c>
      <c r="C763" s="244" t="s">
        <v>148</v>
      </c>
      <c r="D763" s="244" t="s">
        <v>122</v>
      </c>
      <c r="E763" s="389" t="s">
        <v>652</v>
      </c>
      <c r="F763" s="244" t="s">
        <v>155</v>
      </c>
      <c r="G763" s="209"/>
      <c r="H763" s="490"/>
      <c r="I763" s="209"/>
      <c r="J763" s="209"/>
      <c r="K763" s="406"/>
      <c r="L763" s="279"/>
      <c r="M763" s="216"/>
      <c r="N763" s="211"/>
      <c r="O763" s="211"/>
      <c r="P763" s="211"/>
      <c r="Q763" s="211"/>
      <c r="R763" s="211"/>
    </row>
    <row r="764" spans="1:18" s="113" customFormat="1" ht="31.5" hidden="1" x14ac:dyDescent="0.25">
      <c r="A764" s="537" t="s">
        <v>687</v>
      </c>
      <c r="B764" s="205">
        <v>906</v>
      </c>
      <c r="C764" s="208" t="s">
        <v>148</v>
      </c>
      <c r="D764" s="208" t="s">
        <v>122</v>
      </c>
      <c r="E764" s="208" t="s">
        <v>688</v>
      </c>
      <c r="F764" s="244"/>
      <c r="G764" s="206">
        <f t="shared" ref="G764:K766" si="600">G765</f>
        <v>0</v>
      </c>
      <c r="H764" s="492">
        <f t="shared" si="600"/>
        <v>0</v>
      </c>
      <c r="I764" s="206">
        <f t="shared" si="600"/>
        <v>0</v>
      </c>
      <c r="J764" s="206">
        <f t="shared" si="600"/>
        <v>0</v>
      </c>
      <c r="K764" s="403">
        <f t="shared" si="600"/>
        <v>0</v>
      </c>
      <c r="L764" s="279"/>
      <c r="M764" s="216"/>
      <c r="N764" s="211"/>
      <c r="O764" s="211"/>
      <c r="P764" s="211"/>
      <c r="Q764" s="211"/>
      <c r="R764" s="211"/>
    </row>
    <row r="765" spans="1:18" s="113" customFormat="1" ht="56.25" hidden="1" customHeight="1" x14ac:dyDescent="0.25">
      <c r="A765" s="536" t="s">
        <v>703</v>
      </c>
      <c r="B765" s="325">
        <v>906</v>
      </c>
      <c r="C765" s="244" t="s">
        <v>148</v>
      </c>
      <c r="D765" s="244" t="s">
        <v>122</v>
      </c>
      <c r="E765" s="389" t="s">
        <v>689</v>
      </c>
      <c r="F765" s="244"/>
      <c r="G765" s="209">
        <f t="shared" si="600"/>
        <v>0</v>
      </c>
      <c r="H765" s="490">
        <f t="shared" si="600"/>
        <v>0</v>
      </c>
      <c r="I765" s="209">
        <f t="shared" si="600"/>
        <v>0</v>
      </c>
      <c r="J765" s="209">
        <f t="shared" si="600"/>
        <v>0</v>
      </c>
      <c r="K765" s="406">
        <f t="shared" si="600"/>
        <v>0</v>
      </c>
      <c r="L765" s="279"/>
      <c r="M765" s="216"/>
      <c r="N765" s="211"/>
      <c r="O765" s="211"/>
      <c r="P765" s="197"/>
      <c r="Q765" s="211"/>
      <c r="R765" s="211"/>
    </row>
    <row r="766" spans="1:18" s="113" customFormat="1" ht="31.5" hidden="1" x14ac:dyDescent="0.25">
      <c r="A766" s="536" t="s">
        <v>152</v>
      </c>
      <c r="B766" s="325">
        <v>906</v>
      </c>
      <c r="C766" s="244" t="s">
        <v>148</v>
      </c>
      <c r="D766" s="244" t="s">
        <v>122</v>
      </c>
      <c r="E766" s="389" t="s">
        <v>689</v>
      </c>
      <c r="F766" s="244" t="s">
        <v>153</v>
      </c>
      <c r="G766" s="209">
        <f t="shared" si="600"/>
        <v>0</v>
      </c>
      <c r="H766" s="490">
        <f t="shared" si="600"/>
        <v>0</v>
      </c>
      <c r="I766" s="209">
        <f t="shared" si="600"/>
        <v>0</v>
      </c>
      <c r="J766" s="209">
        <f t="shared" si="600"/>
        <v>0</v>
      </c>
      <c r="K766" s="406">
        <f t="shared" si="600"/>
        <v>0</v>
      </c>
      <c r="L766" s="279"/>
      <c r="M766" s="216"/>
      <c r="N766" s="211"/>
      <c r="O766" s="211"/>
      <c r="P766" s="211"/>
      <c r="Q766" s="211"/>
      <c r="R766" s="211"/>
    </row>
    <row r="767" spans="1:18" s="113" customFormat="1" ht="15.75" hidden="1" x14ac:dyDescent="0.25">
      <c r="A767" s="536" t="s">
        <v>154</v>
      </c>
      <c r="B767" s="325">
        <v>906</v>
      </c>
      <c r="C767" s="244" t="s">
        <v>148</v>
      </c>
      <c r="D767" s="244" t="s">
        <v>122</v>
      </c>
      <c r="E767" s="389" t="s">
        <v>689</v>
      </c>
      <c r="F767" s="244" t="s">
        <v>155</v>
      </c>
      <c r="G767" s="209"/>
      <c r="H767" s="490"/>
      <c r="I767" s="209"/>
      <c r="J767" s="209"/>
      <c r="K767" s="406"/>
      <c r="L767" s="279"/>
      <c r="M767" s="216"/>
      <c r="N767" s="69"/>
      <c r="O767" s="69"/>
      <c r="P767" s="211"/>
      <c r="Q767" s="211"/>
      <c r="R767" s="211"/>
    </row>
    <row r="768" spans="1:18" s="113" customFormat="1" ht="31.5" x14ac:dyDescent="0.25">
      <c r="A768" s="537" t="s">
        <v>693</v>
      </c>
      <c r="B768" s="205">
        <v>906</v>
      </c>
      <c r="C768" s="208" t="s">
        <v>148</v>
      </c>
      <c r="D768" s="208" t="s">
        <v>122</v>
      </c>
      <c r="E768" s="208" t="s">
        <v>691</v>
      </c>
      <c r="F768" s="208"/>
      <c r="G768" s="209">
        <f t="shared" ref="G768:H770" si="601">G769</f>
        <v>1804</v>
      </c>
      <c r="H768" s="490">
        <f t="shared" si="601"/>
        <v>1802.9</v>
      </c>
      <c r="I768" s="209">
        <f>I769</f>
        <v>2709.8</v>
      </c>
      <c r="J768" s="209">
        <f t="shared" ref="J768:K770" si="602">J769</f>
        <v>0</v>
      </c>
      <c r="K768" s="406">
        <f t="shared" si="602"/>
        <v>0</v>
      </c>
      <c r="L768" s="279"/>
      <c r="M768" s="219"/>
      <c r="N768" s="69"/>
      <c r="O768" s="69"/>
      <c r="P768" s="211"/>
      <c r="Q768" s="211"/>
      <c r="R768" s="211"/>
    </row>
    <row r="769" spans="1:18" s="113" customFormat="1" ht="47.25" x14ac:dyDescent="0.25">
      <c r="A769" s="536" t="s">
        <v>845</v>
      </c>
      <c r="B769" s="325">
        <v>906</v>
      </c>
      <c r="C769" s="244" t="s">
        <v>148</v>
      </c>
      <c r="D769" s="244" t="s">
        <v>122</v>
      </c>
      <c r="E769" s="389" t="s">
        <v>692</v>
      </c>
      <c r="F769" s="244"/>
      <c r="G769" s="209">
        <f t="shared" si="601"/>
        <v>1804</v>
      </c>
      <c r="H769" s="490">
        <f t="shared" si="601"/>
        <v>1802.9</v>
      </c>
      <c r="I769" s="209">
        <f>I770</f>
        <v>2709.8</v>
      </c>
      <c r="J769" s="209">
        <f t="shared" si="602"/>
        <v>0</v>
      </c>
      <c r="K769" s="406">
        <f t="shared" si="602"/>
        <v>0</v>
      </c>
      <c r="L769" s="279"/>
      <c r="M769" s="219"/>
      <c r="N769" s="69"/>
      <c r="O769" s="69"/>
      <c r="P769" s="211"/>
      <c r="Q769" s="211"/>
      <c r="R769" s="211"/>
    </row>
    <row r="770" spans="1:18" s="113" customFormat="1" ht="31.5" x14ac:dyDescent="0.25">
      <c r="A770" s="536" t="s">
        <v>152</v>
      </c>
      <c r="B770" s="325">
        <v>906</v>
      </c>
      <c r="C770" s="244" t="s">
        <v>148</v>
      </c>
      <c r="D770" s="244" t="s">
        <v>122</v>
      </c>
      <c r="E770" s="389" t="s">
        <v>692</v>
      </c>
      <c r="F770" s="244" t="s">
        <v>153</v>
      </c>
      <c r="G770" s="209">
        <f t="shared" si="601"/>
        <v>1804</v>
      </c>
      <c r="H770" s="490">
        <f t="shared" si="601"/>
        <v>1802.9</v>
      </c>
      <c r="I770" s="209">
        <f>I771</f>
        <v>2709.8</v>
      </c>
      <c r="J770" s="209">
        <f t="shared" si="602"/>
        <v>0</v>
      </c>
      <c r="K770" s="406">
        <f t="shared" si="602"/>
        <v>0</v>
      </c>
      <c r="L770" s="279"/>
      <c r="M770" s="219"/>
      <c r="N770" s="69"/>
      <c r="O770" s="69"/>
      <c r="P770" s="211"/>
      <c r="Q770" s="211"/>
      <c r="R770" s="211"/>
    </row>
    <row r="771" spans="1:18" s="113" customFormat="1" ht="15.75" x14ac:dyDescent="0.25">
      <c r="A771" s="536" t="s">
        <v>154</v>
      </c>
      <c r="B771" s="325">
        <v>906</v>
      </c>
      <c r="C771" s="244" t="s">
        <v>148</v>
      </c>
      <c r="D771" s="244" t="s">
        <v>122</v>
      </c>
      <c r="E771" s="389" t="s">
        <v>692</v>
      </c>
      <c r="F771" s="244" t="s">
        <v>155</v>
      </c>
      <c r="G771" s="209">
        <v>1804</v>
      </c>
      <c r="H771" s="490">
        <v>1802.9</v>
      </c>
      <c r="I771" s="209">
        <v>2709.8</v>
      </c>
      <c r="J771" s="209">
        <v>0</v>
      </c>
      <c r="K771" s="406">
        <v>0</v>
      </c>
      <c r="L771" s="279"/>
      <c r="M771" s="219"/>
      <c r="N771" s="69"/>
      <c r="O771" s="69"/>
      <c r="P771" s="211"/>
      <c r="Q771" s="211"/>
      <c r="R771" s="211"/>
    </row>
    <row r="772" spans="1:18" ht="47.25" x14ac:dyDescent="0.25">
      <c r="A772" s="537" t="s">
        <v>1097</v>
      </c>
      <c r="B772" s="205">
        <v>906</v>
      </c>
      <c r="C772" s="208" t="s">
        <v>148</v>
      </c>
      <c r="D772" s="208" t="s">
        <v>122</v>
      </c>
      <c r="E772" s="208" t="s">
        <v>165</v>
      </c>
      <c r="F772" s="208"/>
      <c r="G772" s="206">
        <f t="shared" ref="G772:H772" si="603">G773</f>
        <v>60</v>
      </c>
      <c r="H772" s="492">
        <f t="shared" si="603"/>
        <v>60</v>
      </c>
      <c r="I772" s="206">
        <f>I773</f>
        <v>40</v>
      </c>
      <c r="J772" s="206">
        <f t="shared" ref="J772:K772" si="604">J773</f>
        <v>40</v>
      </c>
      <c r="K772" s="403">
        <f t="shared" si="604"/>
        <v>40</v>
      </c>
      <c r="M772" s="219"/>
    </row>
    <row r="773" spans="1:18" s="113" customFormat="1" ht="63" x14ac:dyDescent="0.25">
      <c r="A773" s="537" t="s">
        <v>465</v>
      </c>
      <c r="B773" s="205">
        <v>906</v>
      </c>
      <c r="C773" s="208" t="s">
        <v>148</v>
      </c>
      <c r="D773" s="208" t="s">
        <v>122</v>
      </c>
      <c r="E773" s="208" t="s">
        <v>386</v>
      </c>
      <c r="F773" s="208"/>
      <c r="G773" s="206">
        <f t="shared" ref="G773:K775" si="605">G774</f>
        <v>60</v>
      </c>
      <c r="H773" s="492">
        <f t="shared" si="605"/>
        <v>60</v>
      </c>
      <c r="I773" s="206">
        <f t="shared" si="605"/>
        <v>40</v>
      </c>
      <c r="J773" s="206">
        <f t="shared" si="605"/>
        <v>40</v>
      </c>
      <c r="K773" s="403">
        <f t="shared" si="605"/>
        <v>40</v>
      </c>
      <c r="L773" s="279"/>
      <c r="M773" s="216"/>
      <c r="N773" s="211"/>
      <c r="O773" s="211"/>
      <c r="P773" s="211"/>
      <c r="Q773" s="211"/>
      <c r="R773" s="211"/>
    </row>
    <row r="774" spans="1:18" ht="47.25" x14ac:dyDescent="0.25">
      <c r="A774" s="536" t="s">
        <v>509</v>
      </c>
      <c r="B774" s="325">
        <v>906</v>
      </c>
      <c r="C774" s="244" t="s">
        <v>148</v>
      </c>
      <c r="D774" s="244" t="s">
        <v>122</v>
      </c>
      <c r="E774" s="244" t="s">
        <v>387</v>
      </c>
      <c r="F774" s="244"/>
      <c r="G774" s="209">
        <f t="shared" si="605"/>
        <v>60</v>
      </c>
      <c r="H774" s="490">
        <f t="shared" si="605"/>
        <v>60</v>
      </c>
      <c r="I774" s="209">
        <f t="shared" si="605"/>
        <v>40</v>
      </c>
      <c r="J774" s="209">
        <f t="shared" si="605"/>
        <v>40</v>
      </c>
      <c r="K774" s="406">
        <f t="shared" si="605"/>
        <v>40</v>
      </c>
    </row>
    <row r="775" spans="1:18" ht="31.5" x14ac:dyDescent="0.25">
      <c r="A775" s="536" t="s">
        <v>152</v>
      </c>
      <c r="B775" s="325">
        <v>906</v>
      </c>
      <c r="C775" s="244" t="s">
        <v>148</v>
      </c>
      <c r="D775" s="244" t="s">
        <v>122</v>
      </c>
      <c r="E775" s="244" t="s">
        <v>387</v>
      </c>
      <c r="F775" s="244" t="s">
        <v>153</v>
      </c>
      <c r="G775" s="209">
        <f t="shared" si="605"/>
        <v>60</v>
      </c>
      <c r="H775" s="490">
        <f t="shared" si="605"/>
        <v>60</v>
      </c>
      <c r="I775" s="209">
        <f t="shared" si="605"/>
        <v>40</v>
      </c>
      <c r="J775" s="209">
        <f t="shared" si="605"/>
        <v>40</v>
      </c>
      <c r="K775" s="406">
        <f t="shared" si="605"/>
        <v>40</v>
      </c>
    </row>
    <row r="776" spans="1:18" ht="15.75" x14ac:dyDescent="0.25">
      <c r="A776" s="536" t="s">
        <v>154</v>
      </c>
      <c r="B776" s="325">
        <v>906</v>
      </c>
      <c r="C776" s="244" t="s">
        <v>148</v>
      </c>
      <c r="D776" s="244" t="s">
        <v>122</v>
      </c>
      <c r="E776" s="244" t="s">
        <v>387</v>
      </c>
      <c r="F776" s="244" t="s">
        <v>155</v>
      </c>
      <c r="G776" s="209">
        <v>60</v>
      </c>
      <c r="H776" s="490">
        <v>60</v>
      </c>
      <c r="I776" s="209">
        <v>40</v>
      </c>
      <c r="J776" s="209">
        <v>40</v>
      </c>
      <c r="K776" s="406">
        <v>40</v>
      </c>
    </row>
    <row r="777" spans="1:18" ht="47.25" x14ac:dyDescent="0.25">
      <c r="A777" s="239" t="s">
        <v>657</v>
      </c>
      <c r="B777" s="205">
        <v>906</v>
      </c>
      <c r="C777" s="208" t="s">
        <v>148</v>
      </c>
      <c r="D777" s="208" t="s">
        <v>122</v>
      </c>
      <c r="E777" s="208" t="s">
        <v>269</v>
      </c>
      <c r="F777" s="213"/>
      <c r="G777" s="206">
        <f t="shared" ref="G777:K780" si="606">G778</f>
        <v>929.9</v>
      </c>
      <c r="H777" s="492">
        <f t="shared" si="606"/>
        <v>929.9</v>
      </c>
      <c r="I777" s="206">
        <f t="shared" si="606"/>
        <v>867.84</v>
      </c>
      <c r="J777" s="206">
        <f t="shared" si="606"/>
        <v>867.84</v>
      </c>
      <c r="K777" s="403">
        <f t="shared" si="606"/>
        <v>867.84</v>
      </c>
    </row>
    <row r="778" spans="1:18" s="113" customFormat="1" ht="47.25" x14ac:dyDescent="0.25">
      <c r="A778" s="239" t="s">
        <v>355</v>
      </c>
      <c r="B778" s="205">
        <v>906</v>
      </c>
      <c r="C778" s="208" t="s">
        <v>148</v>
      </c>
      <c r="D778" s="208" t="s">
        <v>122</v>
      </c>
      <c r="E778" s="208" t="s">
        <v>353</v>
      </c>
      <c r="F778" s="213"/>
      <c r="G778" s="206">
        <f t="shared" si="606"/>
        <v>929.9</v>
      </c>
      <c r="H778" s="492">
        <f t="shared" si="606"/>
        <v>929.9</v>
      </c>
      <c r="I778" s="206">
        <f t="shared" si="606"/>
        <v>867.84</v>
      </c>
      <c r="J778" s="206">
        <f t="shared" si="606"/>
        <v>867.84</v>
      </c>
      <c r="K778" s="403">
        <f t="shared" si="606"/>
        <v>867.84</v>
      </c>
      <c r="L778" s="279"/>
      <c r="M778" s="216"/>
      <c r="N778" s="211"/>
      <c r="O778" s="211"/>
      <c r="P778" s="211"/>
      <c r="Q778" s="211"/>
      <c r="R778" s="211"/>
    </row>
    <row r="779" spans="1:18" ht="51" customHeight="1" x14ac:dyDescent="0.25">
      <c r="A779" s="28" t="s">
        <v>284</v>
      </c>
      <c r="B779" s="325">
        <v>906</v>
      </c>
      <c r="C779" s="244" t="s">
        <v>148</v>
      </c>
      <c r="D779" s="244" t="s">
        <v>122</v>
      </c>
      <c r="E779" s="244" t="s">
        <v>388</v>
      </c>
      <c r="F779" s="210"/>
      <c r="G779" s="209">
        <f t="shared" si="606"/>
        <v>929.9</v>
      </c>
      <c r="H779" s="490">
        <f t="shared" si="606"/>
        <v>929.9</v>
      </c>
      <c r="I779" s="209">
        <f t="shared" si="606"/>
        <v>867.84</v>
      </c>
      <c r="J779" s="209">
        <f t="shared" si="606"/>
        <v>867.84</v>
      </c>
      <c r="K779" s="406">
        <f t="shared" si="606"/>
        <v>867.84</v>
      </c>
    </row>
    <row r="780" spans="1:18" ht="39.75" customHeight="1" x14ac:dyDescent="0.25">
      <c r="A780" s="20" t="s">
        <v>152</v>
      </c>
      <c r="B780" s="325">
        <v>906</v>
      </c>
      <c r="C780" s="244" t="s">
        <v>148</v>
      </c>
      <c r="D780" s="244" t="s">
        <v>122</v>
      </c>
      <c r="E780" s="244" t="s">
        <v>388</v>
      </c>
      <c r="F780" s="210" t="s">
        <v>153</v>
      </c>
      <c r="G780" s="209">
        <f t="shared" si="606"/>
        <v>929.9</v>
      </c>
      <c r="H780" s="490">
        <f t="shared" si="606"/>
        <v>929.9</v>
      </c>
      <c r="I780" s="209">
        <f t="shared" si="606"/>
        <v>867.84</v>
      </c>
      <c r="J780" s="209">
        <f t="shared" si="606"/>
        <v>867.84</v>
      </c>
      <c r="K780" s="406">
        <f t="shared" si="606"/>
        <v>867.84</v>
      </c>
    </row>
    <row r="781" spans="1:18" ht="15.75" x14ac:dyDescent="0.25">
      <c r="A781" s="97" t="s">
        <v>154</v>
      </c>
      <c r="B781" s="325">
        <v>906</v>
      </c>
      <c r="C781" s="244" t="s">
        <v>148</v>
      </c>
      <c r="D781" s="244" t="s">
        <v>122</v>
      </c>
      <c r="E781" s="244" t="s">
        <v>388</v>
      </c>
      <c r="F781" s="210" t="s">
        <v>155</v>
      </c>
      <c r="G781" s="209">
        <v>929.9</v>
      </c>
      <c r="H781" s="490">
        <v>929.9</v>
      </c>
      <c r="I781" s="209">
        <v>867.84</v>
      </c>
      <c r="J781" s="209">
        <v>867.84</v>
      </c>
      <c r="K781" s="406">
        <v>867.84</v>
      </c>
    </row>
    <row r="782" spans="1:18" ht="15.75" x14ac:dyDescent="0.25">
      <c r="A782" s="572" t="s">
        <v>149</v>
      </c>
      <c r="B782" s="205">
        <v>906</v>
      </c>
      <c r="C782" s="208" t="s">
        <v>148</v>
      </c>
      <c r="D782" s="208" t="s">
        <v>123</v>
      </c>
      <c r="E782" s="208"/>
      <c r="F782" s="208"/>
      <c r="G782" s="27">
        <f t="shared" ref="G782:H782" si="607">G783+G804</f>
        <v>41595</v>
      </c>
      <c r="H782" s="598">
        <f t="shared" si="607"/>
        <v>40340.69</v>
      </c>
      <c r="I782" s="27">
        <f>I783+I804</f>
        <v>39364.080000000002</v>
      </c>
      <c r="J782" s="27">
        <f>J783+J804</f>
        <v>39575.9</v>
      </c>
      <c r="K782" s="404">
        <f>K783+K804</f>
        <v>41372</v>
      </c>
    </row>
    <row r="783" spans="1:18" ht="36.75" customHeight="1" x14ac:dyDescent="0.25">
      <c r="A783" s="572" t="s">
        <v>1115</v>
      </c>
      <c r="B783" s="205">
        <v>906</v>
      </c>
      <c r="C783" s="208" t="s">
        <v>148</v>
      </c>
      <c r="D783" s="208" t="s">
        <v>123</v>
      </c>
      <c r="E783" s="208" t="s">
        <v>192</v>
      </c>
      <c r="F783" s="208"/>
      <c r="G783" s="27">
        <f>G784+G788+G796+G800</f>
        <v>41292.6</v>
      </c>
      <c r="H783" s="598">
        <f>H784+H788+H796+H800</f>
        <v>40038.29</v>
      </c>
      <c r="I783" s="27">
        <f>I784+I788+I796</f>
        <v>39061.68</v>
      </c>
      <c r="J783" s="27">
        <f t="shared" ref="J783:K783" si="608">J784+J788+J796</f>
        <v>39273.5</v>
      </c>
      <c r="K783" s="404">
        <f t="shared" si="608"/>
        <v>41069.599999999999</v>
      </c>
    </row>
    <row r="784" spans="1:18" s="113" customFormat="1" ht="36.75" customHeight="1" x14ac:dyDescent="0.25">
      <c r="A784" s="572" t="s">
        <v>389</v>
      </c>
      <c r="B784" s="205">
        <v>906</v>
      </c>
      <c r="C784" s="208" t="s">
        <v>148</v>
      </c>
      <c r="D784" s="208" t="s">
        <v>123</v>
      </c>
      <c r="E784" s="208" t="s">
        <v>598</v>
      </c>
      <c r="F784" s="208"/>
      <c r="G784" s="27">
        <f t="shared" ref="G784:H786" si="609">G785</f>
        <v>37028.1</v>
      </c>
      <c r="H784" s="598">
        <f t="shared" si="609"/>
        <v>36985.800000000003</v>
      </c>
      <c r="I784" s="27">
        <f>I785</f>
        <v>36044.18</v>
      </c>
      <c r="J784" s="27">
        <f t="shared" ref="J784:K784" si="610">J785</f>
        <v>36256</v>
      </c>
      <c r="K784" s="404">
        <f t="shared" si="610"/>
        <v>38052.1</v>
      </c>
      <c r="L784" s="279"/>
      <c r="M784" s="216"/>
      <c r="N784" s="211"/>
      <c r="O784" s="211"/>
      <c r="P784" s="211"/>
      <c r="Q784" s="211"/>
      <c r="R784" s="211"/>
    </row>
    <row r="785" spans="1:18" ht="47.25" x14ac:dyDescent="0.25">
      <c r="A785" s="574" t="s">
        <v>151</v>
      </c>
      <c r="B785" s="325">
        <v>906</v>
      </c>
      <c r="C785" s="244" t="s">
        <v>148</v>
      </c>
      <c r="D785" s="244" t="s">
        <v>123</v>
      </c>
      <c r="E785" s="389" t="s">
        <v>615</v>
      </c>
      <c r="F785" s="244"/>
      <c r="G785" s="18">
        <f t="shared" si="609"/>
        <v>37028.1</v>
      </c>
      <c r="H785" s="491">
        <f t="shared" si="609"/>
        <v>36985.800000000003</v>
      </c>
      <c r="I785" s="18">
        <f>I786</f>
        <v>36044.18</v>
      </c>
      <c r="J785" s="18">
        <f t="shared" ref="J785:K786" si="611">J786</f>
        <v>36256</v>
      </c>
      <c r="K785" s="405">
        <f t="shared" si="611"/>
        <v>38052.1</v>
      </c>
    </row>
    <row r="786" spans="1:18" ht="36.75" customHeight="1" x14ac:dyDescent="0.25">
      <c r="A786" s="574" t="s">
        <v>152</v>
      </c>
      <c r="B786" s="325">
        <v>906</v>
      </c>
      <c r="C786" s="244" t="s">
        <v>148</v>
      </c>
      <c r="D786" s="244" t="s">
        <v>123</v>
      </c>
      <c r="E786" s="389" t="s">
        <v>615</v>
      </c>
      <c r="F786" s="244" t="s">
        <v>153</v>
      </c>
      <c r="G786" s="18">
        <f t="shared" si="609"/>
        <v>37028.1</v>
      </c>
      <c r="H786" s="491">
        <f t="shared" si="609"/>
        <v>36985.800000000003</v>
      </c>
      <c r="I786" s="18">
        <f>I787</f>
        <v>36044.18</v>
      </c>
      <c r="J786" s="18">
        <f t="shared" si="611"/>
        <v>36256</v>
      </c>
      <c r="K786" s="405">
        <f t="shared" si="611"/>
        <v>38052.1</v>
      </c>
    </row>
    <row r="787" spans="1:18" ht="15.75" x14ac:dyDescent="0.25">
      <c r="A787" s="574" t="s">
        <v>154</v>
      </c>
      <c r="B787" s="325">
        <v>906</v>
      </c>
      <c r="C787" s="244" t="s">
        <v>148</v>
      </c>
      <c r="D787" s="244" t="s">
        <v>123</v>
      </c>
      <c r="E787" s="389" t="s">
        <v>615</v>
      </c>
      <c r="F787" s="244" t="s">
        <v>155</v>
      </c>
      <c r="G787" s="18">
        <v>37028.1</v>
      </c>
      <c r="H787" s="491">
        <v>36985.800000000003</v>
      </c>
      <c r="I787" s="18">
        <v>36044.18</v>
      </c>
      <c r="J787" s="356">
        <f>37452.1-1196.1</f>
        <v>36256</v>
      </c>
      <c r="K787" s="407">
        <f>39278.1-1226</f>
        <v>38052.1</v>
      </c>
    </row>
    <row r="788" spans="1:18" s="113" customFormat="1" ht="36" customHeight="1" x14ac:dyDescent="0.25">
      <c r="A788" s="572" t="s">
        <v>363</v>
      </c>
      <c r="B788" s="205">
        <v>906</v>
      </c>
      <c r="C788" s="208" t="s">
        <v>148</v>
      </c>
      <c r="D788" s="208" t="s">
        <v>123</v>
      </c>
      <c r="E788" s="208" t="s">
        <v>600</v>
      </c>
      <c r="F788" s="208"/>
      <c r="G788" s="27">
        <f t="shared" ref="G788:H790" si="612">G789</f>
        <v>2059.6</v>
      </c>
      <c r="H788" s="598">
        <f t="shared" si="612"/>
        <v>2059.6</v>
      </c>
      <c r="I788" s="27">
        <f>I789</f>
        <v>1813.5</v>
      </c>
      <c r="J788" s="27">
        <f t="shared" ref="J788:K788" si="613">J789</f>
        <v>1813.5</v>
      </c>
      <c r="K788" s="404">
        <f t="shared" si="613"/>
        <v>1813.5</v>
      </c>
      <c r="L788" s="279"/>
      <c r="M788" s="216"/>
      <c r="N788" s="211"/>
      <c r="O788" s="211"/>
      <c r="P788" s="211"/>
      <c r="Q788" s="211"/>
      <c r="R788" s="211"/>
    </row>
    <row r="789" spans="1:18" s="113" customFormat="1" ht="47.25" x14ac:dyDescent="0.25">
      <c r="A789" s="574" t="s">
        <v>908</v>
      </c>
      <c r="B789" s="325">
        <v>906</v>
      </c>
      <c r="C789" s="244" t="s">
        <v>148</v>
      </c>
      <c r="D789" s="244" t="s">
        <v>123</v>
      </c>
      <c r="E789" s="389" t="s">
        <v>802</v>
      </c>
      <c r="F789" s="244"/>
      <c r="G789" s="18">
        <f t="shared" si="612"/>
        <v>2059.6</v>
      </c>
      <c r="H789" s="491">
        <f t="shared" si="612"/>
        <v>2059.6</v>
      </c>
      <c r="I789" s="18">
        <f>I790</f>
        <v>1813.5</v>
      </c>
      <c r="J789" s="18">
        <f t="shared" ref="J789:K790" si="614">J790</f>
        <v>1813.5</v>
      </c>
      <c r="K789" s="405">
        <f t="shared" si="614"/>
        <v>1813.5</v>
      </c>
      <c r="L789" s="279"/>
      <c r="M789" s="216"/>
      <c r="N789" s="211"/>
      <c r="O789" s="211"/>
      <c r="P789" s="211"/>
      <c r="Q789" s="211"/>
      <c r="R789" s="211"/>
    </row>
    <row r="790" spans="1:18" s="113" customFormat="1" ht="31.5" x14ac:dyDescent="0.25">
      <c r="A790" s="574" t="s">
        <v>152</v>
      </c>
      <c r="B790" s="325">
        <v>906</v>
      </c>
      <c r="C790" s="244" t="s">
        <v>148</v>
      </c>
      <c r="D790" s="244" t="s">
        <v>123</v>
      </c>
      <c r="E790" s="389" t="s">
        <v>802</v>
      </c>
      <c r="F790" s="244" t="s">
        <v>153</v>
      </c>
      <c r="G790" s="18">
        <f t="shared" si="612"/>
        <v>2059.6</v>
      </c>
      <c r="H790" s="491">
        <f t="shared" si="612"/>
        <v>2059.6</v>
      </c>
      <c r="I790" s="18">
        <f>I791</f>
        <v>1813.5</v>
      </c>
      <c r="J790" s="18">
        <f t="shared" si="614"/>
        <v>1813.5</v>
      </c>
      <c r="K790" s="405">
        <f t="shared" si="614"/>
        <v>1813.5</v>
      </c>
      <c r="L790" s="279"/>
      <c r="M790" s="216"/>
      <c r="N790" s="211"/>
      <c r="O790" s="211"/>
      <c r="P790" s="211"/>
      <c r="Q790" s="211"/>
      <c r="R790" s="211"/>
    </row>
    <row r="791" spans="1:18" s="113" customFormat="1" ht="15.75" x14ac:dyDescent="0.25">
      <c r="A791" s="574" t="s">
        <v>154</v>
      </c>
      <c r="B791" s="325">
        <v>906</v>
      </c>
      <c r="C791" s="244" t="s">
        <v>148</v>
      </c>
      <c r="D791" s="244" t="s">
        <v>123</v>
      </c>
      <c r="E791" s="389" t="s">
        <v>802</v>
      </c>
      <c r="F791" s="244" t="s">
        <v>155</v>
      </c>
      <c r="G791" s="18">
        <v>2059.6</v>
      </c>
      <c r="H791" s="491">
        <v>2059.6</v>
      </c>
      <c r="I791" s="18">
        <f>1300+513.5</f>
        <v>1813.5</v>
      </c>
      <c r="J791" s="18">
        <f t="shared" ref="J791:K791" si="615">1300+513.5</f>
        <v>1813.5</v>
      </c>
      <c r="K791" s="405">
        <f t="shared" si="615"/>
        <v>1813.5</v>
      </c>
      <c r="L791" s="279"/>
      <c r="M791" s="216"/>
      <c r="N791" s="211"/>
      <c r="O791" s="211"/>
      <c r="P791" s="211"/>
      <c r="Q791" s="211"/>
      <c r="R791" s="211"/>
    </row>
    <row r="792" spans="1:18" s="113" customFormat="1" ht="30.75" hidden="1" customHeight="1" x14ac:dyDescent="0.25">
      <c r="A792" s="572" t="s">
        <v>635</v>
      </c>
      <c r="B792" s="205">
        <v>906</v>
      </c>
      <c r="C792" s="208" t="s">
        <v>148</v>
      </c>
      <c r="D792" s="208" t="s">
        <v>123</v>
      </c>
      <c r="E792" s="208" t="s">
        <v>602</v>
      </c>
      <c r="F792" s="208"/>
      <c r="G792" s="27">
        <f t="shared" ref="G792:K794" si="616">G793</f>
        <v>0</v>
      </c>
      <c r="H792" s="598">
        <f t="shared" si="616"/>
        <v>0</v>
      </c>
      <c r="I792" s="27">
        <f t="shared" si="616"/>
        <v>0</v>
      </c>
      <c r="J792" s="27">
        <f t="shared" si="616"/>
        <v>0</v>
      </c>
      <c r="K792" s="404">
        <f t="shared" si="616"/>
        <v>0</v>
      </c>
      <c r="L792" s="279"/>
      <c r="M792" s="216"/>
      <c r="N792" s="211"/>
      <c r="O792" s="211"/>
      <c r="P792" s="211"/>
      <c r="Q792" s="211"/>
      <c r="R792" s="211"/>
    </row>
    <row r="793" spans="1:18" ht="31.5" hidden="1" x14ac:dyDescent="0.25">
      <c r="A793" s="28" t="s">
        <v>273</v>
      </c>
      <c r="B793" s="325">
        <v>906</v>
      </c>
      <c r="C793" s="244" t="s">
        <v>148</v>
      </c>
      <c r="D793" s="244" t="s">
        <v>123</v>
      </c>
      <c r="E793" s="389" t="s">
        <v>655</v>
      </c>
      <c r="F793" s="244"/>
      <c r="G793" s="18">
        <f t="shared" si="616"/>
        <v>0</v>
      </c>
      <c r="H793" s="491">
        <f t="shared" si="616"/>
        <v>0</v>
      </c>
      <c r="I793" s="18">
        <f t="shared" si="616"/>
        <v>0</v>
      </c>
      <c r="J793" s="18">
        <f t="shared" si="616"/>
        <v>0</v>
      </c>
      <c r="K793" s="405">
        <f t="shared" si="616"/>
        <v>0</v>
      </c>
    </row>
    <row r="794" spans="1:18" ht="31.5" hidden="1" x14ac:dyDescent="0.25">
      <c r="A794" s="536" t="s">
        <v>152</v>
      </c>
      <c r="B794" s="325">
        <v>906</v>
      </c>
      <c r="C794" s="244" t="s">
        <v>148</v>
      </c>
      <c r="D794" s="244" t="s">
        <v>123</v>
      </c>
      <c r="E794" s="389" t="s">
        <v>655</v>
      </c>
      <c r="F794" s="244" t="s">
        <v>153</v>
      </c>
      <c r="G794" s="18">
        <f t="shared" si="616"/>
        <v>0</v>
      </c>
      <c r="H794" s="491">
        <f t="shared" si="616"/>
        <v>0</v>
      </c>
      <c r="I794" s="18">
        <f t="shared" si="616"/>
        <v>0</v>
      </c>
      <c r="J794" s="18">
        <f t="shared" si="616"/>
        <v>0</v>
      </c>
      <c r="K794" s="405">
        <f t="shared" si="616"/>
        <v>0</v>
      </c>
    </row>
    <row r="795" spans="1:18" ht="15.75" hidden="1" x14ac:dyDescent="0.25">
      <c r="A795" s="536" t="s">
        <v>154</v>
      </c>
      <c r="B795" s="325">
        <v>906</v>
      </c>
      <c r="C795" s="244" t="s">
        <v>148</v>
      </c>
      <c r="D795" s="244" t="s">
        <v>123</v>
      </c>
      <c r="E795" s="389" t="s">
        <v>655</v>
      </c>
      <c r="F795" s="244" t="s">
        <v>155</v>
      </c>
      <c r="G795" s="18">
        <v>0</v>
      </c>
      <c r="H795" s="491">
        <v>0</v>
      </c>
      <c r="I795" s="18">
        <v>0</v>
      </c>
      <c r="J795" s="18">
        <v>0</v>
      </c>
      <c r="K795" s="405">
        <v>0</v>
      </c>
    </row>
    <row r="796" spans="1:18" s="113" customFormat="1" ht="31.5" x14ac:dyDescent="0.25">
      <c r="A796" s="120" t="s">
        <v>395</v>
      </c>
      <c r="B796" s="205">
        <v>906</v>
      </c>
      <c r="C796" s="208" t="s">
        <v>148</v>
      </c>
      <c r="D796" s="208" t="s">
        <v>123</v>
      </c>
      <c r="E796" s="208" t="s">
        <v>605</v>
      </c>
      <c r="F796" s="208"/>
      <c r="G796" s="27">
        <f t="shared" ref="G796:K798" si="617">G797</f>
        <v>1204</v>
      </c>
      <c r="H796" s="598">
        <f t="shared" si="617"/>
        <v>492.89</v>
      </c>
      <c r="I796" s="27">
        <f t="shared" si="617"/>
        <v>1204</v>
      </c>
      <c r="J796" s="27">
        <f t="shared" si="617"/>
        <v>1204</v>
      </c>
      <c r="K796" s="404">
        <f t="shared" si="617"/>
        <v>1204</v>
      </c>
      <c r="L796" s="279"/>
      <c r="M796" s="216"/>
      <c r="N796" s="211"/>
      <c r="O796" s="211"/>
      <c r="P796" s="211"/>
      <c r="Q796" s="211"/>
      <c r="R796" s="211"/>
    </row>
    <row r="797" spans="1:18" ht="37.5" customHeight="1" x14ac:dyDescent="0.25">
      <c r="A797" s="28" t="s">
        <v>271</v>
      </c>
      <c r="B797" s="325">
        <v>906</v>
      </c>
      <c r="C797" s="244" t="s">
        <v>148</v>
      </c>
      <c r="D797" s="244" t="s">
        <v>123</v>
      </c>
      <c r="E797" s="389" t="s">
        <v>606</v>
      </c>
      <c r="F797" s="244"/>
      <c r="G797" s="18">
        <f t="shared" si="617"/>
        <v>1204</v>
      </c>
      <c r="H797" s="491">
        <f t="shared" si="617"/>
        <v>492.89</v>
      </c>
      <c r="I797" s="18">
        <f t="shared" si="617"/>
        <v>1204</v>
      </c>
      <c r="J797" s="18">
        <f t="shared" si="617"/>
        <v>1204</v>
      </c>
      <c r="K797" s="405">
        <f t="shared" si="617"/>
        <v>1204</v>
      </c>
    </row>
    <row r="798" spans="1:18" ht="32.25" customHeight="1" x14ac:dyDescent="0.25">
      <c r="A798" s="574" t="s">
        <v>152</v>
      </c>
      <c r="B798" s="325">
        <v>906</v>
      </c>
      <c r="C798" s="244" t="s">
        <v>148</v>
      </c>
      <c r="D798" s="244" t="s">
        <v>123</v>
      </c>
      <c r="E798" s="389" t="s">
        <v>606</v>
      </c>
      <c r="F798" s="244" t="s">
        <v>153</v>
      </c>
      <c r="G798" s="18">
        <f t="shared" si="617"/>
        <v>1204</v>
      </c>
      <c r="H798" s="491">
        <f t="shared" si="617"/>
        <v>492.89</v>
      </c>
      <c r="I798" s="18">
        <f t="shared" si="617"/>
        <v>1204</v>
      </c>
      <c r="J798" s="18">
        <f t="shared" si="617"/>
        <v>1204</v>
      </c>
      <c r="K798" s="405">
        <f t="shared" si="617"/>
        <v>1204</v>
      </c>
    </row>
    <row r="799" spans="1:18" ht="15.75" x14ac:dyDescent="0.25">
      <c r="A799" s="536" t="s">
        <v>154</v>
      </c>
      <c r="B799" s="325">
        <v>906</v>
      </c>
      <c r="C799" s="244" t="s">
        <v>148</v>
      </c>
      <c r="D799" s="244" t="s">
        <v>123</v>
      </c>
      <c r="E799" s="389" t="s">
        <v>606</v>
      </c>
      <c r="F799" s="244" t="s">
        <v>155</v>
      </c>
      <c r="G799" s="18">
        <v>1204</v>
      </c>
      <c r="H799" s="491">
        <v>492.89</v>
      </c>
      <c r="I799" s="18">
        <v>1204</v>
      </c>
      <c r="J799" s="18">
        <v>1204</v>
      </c>
      <c r="K799" s="405">
        <v>1204</v>
      </c>
    </row>
    <row r="800" spans="1:18" s="519" customFormat="1" ht="47.25" x14ac:dyDescent="0.25">
      <c r="A800" s="537" t="s">
        <v>765</v>
      </c>
      <c r="B800" s="532">
        <v>906</v>
      </c>
      <c r="C800" s="534" t="s">
        <v>148</v>
      </c>
      <c r="D800" s="534" t="s">
        <v>123</v>
      </c>
      <c r="E800" s="534" t="s">
        <v>766</v>
      </c>
      <c r="F800" s="534"/>
      <c r="G800" s="538">
        <v>1000.9</v>
      </c>
      <c r="H800" s="598">
        <f>H801</f>
        <v>500</v>
      </c>
      <c r="I800" s="576">
        <v>0</v>
      </c>
      <c r="J800" s="576">
        <v>0</v>
      </c>
      <c r="K800" s="404">
        <v>0</v>
      </c>
      <c r="L800" s="279"/>
      <c r="M800" s="529"/>
      <c r="N800" s="526"/>
      <c r="O800" s="526"/>
      <c r="P800" s="526"/>
      <c r="Q800" s="526"/>
      <c r="R800" s="526"/>
    </row>
    <row r="801" spans="1:18" s="519" customFormat="1" ht="31.5" x14ac:dyDescent="0.25">
      <c r="A801" s="536" t="s">
        <v>779</v>
      </c>
      <c r="B801" s="542">
        <v>906</v>
      </c>
      <c r="C801" s="533" t="s">
        <v>148</v>
      </c>
      <c r="D801" s="533" t="s">
        <v>123</v>
      </c>
      <c r="E801" s="533" t="s">
        <v>824</v>
      </c>
      <c r="F801" s="533"/>
      <c r="G801" s="535">
        <v>1000.9</v>
      </c>
      <c r="H801" s="491">
        <f>H802</f>
        <v>500</v>
      </c>
      <c r="I801" s="575">
        <v>0</v>
      </c>
      <c r="J801" s="575">
        <v>0</v>
      </c>
      <c r="K801" s="405">
        <v>0</v>
      </c>
      <c r="L801" s="279"/>
      <c r="M801" s="529"/>
      <c r="N801" s="526"/>
      <c r="O801" s="526"/>
      <c r="P801" s="526"/>
      <c r="Q801" s="526"/>
      <c r="R801" s="526"/>
    </row>
    <row r="802" spans="1:18" s="519" customFormat="1" ht="31.5" x14ac:dyDescent="0.25">
      <c r="A802" s="574" t="s">
        <v>152</v>
      </c>
      <c r="B802" s="542">
        <v>906</v>
      </c>
      <c r="C802" s="533" t="s">
        <v>148</v>
      </c>
      <c r="D802" s="533" t="s">
        <v>123</v>
      </c>
      <c r="E802" s="533" t="s">
        <v>824</v>
      </c>
      <c r="F802" s="533" t="s">
        <v>153</v>
      </c>
      <c r="G802" s="535">
        <v>1000.9</v>
      </c>
      <c r="H802" s="491">
        <f>H803</f>
        <v>500</v>
      </c>
      <c r="I802" s="575">
        <v>0</v>
      </c>
      <c r="J802" s="575">
        <v>0</v>
      </c>
      <c r="K802" s="405">
        <v>0</v>
      </c>
      <c r="L802" s="279"/>
      <c r="M802" s="529"/>
      <c r="N802" s="526"/>
      <c r="O802" s="526"/>
      <c r="P802" s="526"/>
      <c r="Q802" s="526"/>
      <c r="R802" s="526"/>
    </row>
    <row r="803" spans="1:18" s="519" customFormat="1" ht="31.5" x14ac:dyDescent="0.25">
      <c r="A803" s="540" t="s">
        <v>767</v>
      </c>
      <c r="B803" s="542">
        <v>906</v>
      </c>
      <c r="C803" s="533" t="s">
        <v>148</v>
      </c>
      <c r="D803" s="533" t="s">
        <v>123</v>
      </c>
      <c r="E803" s="533" t="s">
        <v>824</v>
      </c>
      <c r="F803" s="533" t="s">
        <v>768</v>
      </c>
      <c r="G803" s="535">
        <v>1000.9</v>
      </c>
      <c r="H803" s="491">
        <v>500</v>
      </c>
      <c r="I803" s="575">
        <v>0</v>
      </c>
      <c r="J803" s="575">
        <v>0</v>
      </c>
      <c r="K803" s="405">
        <v>0</v>
      </c>
      <c r="L803" s="279"/>
      <c r="M803" s="529"/>
      <c r="N803" s="526"/>
      <c r="O803" s="526"/>
      <c r="P803" s="526"/>
      <c r="Q803" s="526"/>
      <c r="R803" s="526"/>
    </row>
    <row r="804" spans="1:18" ht="54.75" customHeight="1" x14ac:dyDescent="0.25">
      <c r="A804" s="239" t="s">
        <v>657</v>
      </c>
      <c r="B804" s="205">
        <v>906</v>
      </c>
      <c r="C804" s="208" t="s">
        <v>148</v>
      </c>
      <c r="D804" s="208" t="s">
        <v>123</v>
      </c>
      <c r="E804" s="208" t="s">
        <v>269</v>
      </c>
      <c r="F804" s="213"/>
      <c r="G804" s="27">
        <f t="shared" ref="G804:H804" si="618">G806</f>
        <v>302.39999999999998</v>
      </c>
      <c r="H804" s="598">
        <f t="shared" si="618"/>
        <v>302.39999999999998</v>
      </c>
      <c r="I804" s="27">
        <f>I806</f>
        <v>302.39999999999998</v>
      </c>
      <c r="J804" s="27">
        <f t="shared" ref="J804:K804" si="619">J806</f>
        <v>302.39999999999998</v>
      </c>
      <c r="K804" s="404">
        <f t="shared" si="619"/>
        <v>302.39999999999998</v>
      </c>
    </row>
    <row r="805" spans="1:18" s="113" customFormat="1" ht="54.75" customHeight="1" x14ac:dyDescent="0.25">
      <c r="A805" s="239" t="s">
        <v>355</v>
      </c>
      <c r="B805" s="205">
        <v>906</v>
      </c>
      <c r="C805" s="208" t="s">
        <v>148</v>
      </c>
      <c r="D805" s="208" t="s">
        <v>390</v>
      </c>
      <c r="E805" s="208" t="s">
        <v>353</v>
      </c>
      <c r="F805" s="213"/>
      <c r="G805" s="27">
        <f t="shared" ref="G805:K807" si="620">G806</f>
        <v>302.39999999999998</v>
      </c>
      <c r="H805" s="598">
        <f t="shared" si="620"/>
        <v>302.39999999999998</v>
      </c>
      <c r="I805" s="27">
        <f t="shared" si="620"/>
        <v>302.39999999999998</v>
      </c>
      <c r="J805" s="27">
        <f t="shared" si="620"/>
        <v>302.39999999999998</v>
      </c>
      <c r="K805" s="404">
        <f t="shared" si="620"/>
        <v>302.39999999999998</v>
      </c>
      <c r="L805" s="279"/>
      <c r="M805" s="216"/>
      <c r="N805" s="211"/>
      <c r="O805" s="211"/>
      <c r="P805" s="211"/>
      <c r="Q805" s="211"/>
      <c r="R805" s="211"/>
    </row>
    <row r="806" spans="1:18" ht="38.25" customHeight="1" x14ac:dyDescent="0.25">
      <c r="A806" s="28" t="s">
        <v>284</v>
      </c>
      <c r="B806" s="325">
        <v>906</v>
      </c>
      <c r="C806" s="244" t="s">
        <v>148</v>
      </c>
      <c r="D806" s="244" t="s">
        <v>123</v>
      </c>
      <c r="E806" s="244" t="s">
        <v>388</v>
      </c>
      <c r="F806" s="210"/>
      <c r="G806" s="18">
        <f t="shared" si="620"/>
        <v>302.39999999999998</v>
      </c>
      <c r="H806" s="491">
        <f t="shared" si="620"/>
        <v>302.39999999999998</v>
      </c>
      <c r="I806" s="18">
        <f t="shared" si="620"/>
        <v>302.39999999999998</v>
      </c>
      <c r="J806" s="18">
        <f t="shared" si="620"/>
        <v>302.39999999999998</v>
      </c>
      <c r="K806" s="405">
        <f t="shared" si="620"/>
        <v>302.39999999999998</v>
      </c>
    </row>
    <row r="807" spans="1:18" ht="34.5" customHeight="1" x14ac:dyDescent="0.25">
      <c r="A807" s="20" t="s">
        <v>152</v>
      </c>
      <c r="B807" s="325">
        <v>906</v>
      </c>
      <c r="C807" s="244" t="s">
        <v>148</v>
      </c>
      <c r="D807" s="244" t="s">
        <v>123</v>
      </c>
      <c r="E807" s="244" t="s">
        <v>388</v>
      </c>
      <c r="F807" s="210" t="s">
        <v>153</v>
      </c>
      <c r="G807" s="18">
        <f t="shared" si="620"/>
        <v>302.39999999999998</v>
      </c>
      <c r="H807" s="491">
        <f t="shared" si="620"/>
        <v>302.39999999999998</v>
      </c>
      <c r="I807" s="18">
        <f t="shared" si="620"/>
        <v>302.39999999999998</v>
      </c>
      <c r="J807" s="18">
        <f t="shared" si="620"/>
        <v>302.39999999999998</v>
      </c>
      <c r="K807" s="405">
        <f t="shared" si="620"/>
        <v>302.39999999999998</v>
      </c>
    </row>
    <row r="808" spans="1:18" ht="15.75" x14ac:dyDescent="0.25">
      <c r="A808" s="97" t="s">
        <v>154</v>
      </c>
      <c r="B808" s="325">
        <v>906</v>
      </c>
      <c r="C808" s="244" t="s">
        <v>148</v>
      </c>
      <c r="D808" s="244" t="s">
        <v>123</v>
      </c>
      <c r="E808" s="244" t="s">
        <v>388</v>
      </c>
      <c r="F808" s="210" t="s">
        <v>155</v>
      </c>
      <c r="G808" s="18">
        <v>302.39999999999998</v>
      </c>
      <c r="H808" s="491">
        <v>302.39999999999998</v>
      </c>
      <c r="I808" s="18">
        <v>302.39999999999998</v>
      </c>
      <c r="J808" s="18">
        <v>302.39999999999998</v>
      </c>
      <c r="K808" s="405">
        <v>302.39999999999998</v>
      </c>
    </row>
    <row r="809" spans="1:18" s="510" customFormat="1" ht="15.75" x14ac:dyDescent="0.25">
      <c r="A809" s="572" t="s">
        <v>197</v>
      </c>
      <c r="B809" s="520">
        <v>906</v>
      </c>
      <c r="C809" s="522" t="s">
        <v>148</v>
      </c>
      <c r="D809" s="522" t="s">
        <v>148</v>
      </c>
      <c r="E809" s="522"/>
      <c r="F809" s="522"/>
      <c r="G809" s="527">
        <v>8633.2000000000007</v>
      </c>
      <c r="H809" s="492">
        <v>7660.9459999999999</v>
      </c>
      <c r="I809" s="576">
        <v>0</v>
      </c>
      <c r="J809" s="576">
        <v>0</v>
      </c>
      <c r="K809" s="404">
        <v>0</v>
      </c>
      <c r="L809" s="279"/>
      <c r="M809" s="517"/>
      <c r="N809" s="514"/>
      <c r="O809" s="514"/>
      <c r="P809" s="514"/>
      <c r="Q809" s="514"/>
      <c r="R809" s="514"/>
    </row>
    <row r="810" spans="1:18" s="510" customFormat="1" ht="31.5" x14ac:dyDescent="0.25">
      <c r="A810" s="572" t="s">
        <v>660</v>
      </c>
      <c r="B810" s="520">
        <v>906</v>
      </c>
      <c r="C810" s="522" t="s">
        <v>148</v>
      </c>
      <c r="D810" s="522" t="s">
        <v>148</v>
      </c>
      <c r="E810" s="522" t="s">
        <v>192</v>
      </c>
      <c r="F810" s="522"/>
      <c r="G810" s="527">
        <v>8633.2000000000007</v>
      </c>
      <c r="H810" s="492">
        <v>7660.9459999999999</v>
      </c>
      <c r="I810" s="576">
        <v>0</v>
      </c>
      <c r="J810" s="576">
        <v>0</v>
      </c>
      <c r="K810" s="404">
        <v>0</v>
      </c>
      <c r="L810" s="279"/>
      <c r="M810" s="517"/>
      <c r="N810" s="514"/>
      <c r="O810" s="514"/>
      <c r="P810" s="514"/>
      <c r="Q810" s="514"/>
      <c r="R810" s="514"/>
    </row>
    <row r="811" spans="1:18" s="510" customFormat="1" ht="31.5" x14ac:dyDescent="0.25">
      <c r="A811" s="572" t="s">
        <v>391</v>
      </c>
      <c r="B811" s="520">
        <v>906</v>
      </c>
      <c r="C811" s="522" t="s">
        <v>148</v>
      </c>
      <c r="D811" s="522" t="s">
        <v>148</v>
      </c>
      <c r="E811" s="522" t="s">
        <v>604</v>
      </c>
      <c r="F811" s="522"/>
      <c r="G811" s="527">
        <v>8533.7000000000007</v>
      </c>
      <c r="H811" s="492">
        <v>7561.4459999999999</v>
      </c>
      <c r="I811" s="576">
        <v>0</v>
      </c>
      <c r="J811" s="576">
        <v>0</v>
      </c>
      <c r="K811" s="404">
        <v>0</v>
      </c>
      <c r="L811" s="279"/>
      <c r="M811" s="517"/>
      <c r="N811" s="514"/>
      <c r="O811" s="514"/>
      <c r="P811" s="514"/>
      <c r="Q811" s="514"/>
      <c r="R811" s="514"/>
    </row>
    <row r="812" spans="1:18" s="510" customFormat="1" ht="31.5" x14ac:dyDescent="0.25">
      <c r="A812" s="536" t="s">
        <v>494</v>
      </c>
      <c r="B812" s="530">
        <v>906</v>
      </c>
      <c r="C812" s="521" t="s">
        <v>148</v>
      </c>
      <c r="D812" s="521" t="s">
        <v>148</v>
      </c>
      <c r="E812" s="521" t="s">
        <v>1086</v>
      </c>
      <c r="F812" s="521"/>
      <c r="G812" s="528">
        <v>8533.7000000000007</v>
      </c>
      <c r="H812" s="490">
        <v>7561.4459999999999</v>
      </c>
      <c r="I812" s="575">
        <v>0</v>
      </c>
      <c r="J812" s="575">
        <v>0</v>
      </c>
      <c r="K812" s="405">
        <v>0</v>
      </c>
      <c r="L812" s="279"/>
      <c r="M812" s="517"/>
      <c r="N812" s="514"/>
      <c r="O812" s="514"/>
      <c r="P812" s="514"/>
      <c r="Q812" s="514"/>
      <c r="R812" s="514"/>
    </row>
    <row r="813" spans="1:18" s="510" customFormat="1" ht="31.5" x14ac:dyDescent="0.25">
      <c r="A813" s="574" t="s">
        <v>152</v>
      </c>
      <c r="B813" s="530">
        <v>906</v>
      </c>
      <c r="C813" s="521" t="s">
        <v>148</v>
      </c>
      <c r="D813" s="521" t="s">
        <v>148</v>
      </c>
      <c r="E813" s="521" t="s">
        <v>1086</v>
      </c>
      <c r="F813" s="521" t="s">
        <v>153</v>
      </c>
      <c r="G813" s="528">
        <v>8533.7000000000007</v>
      </c>
      <c r="H813" s="490">
        <v>7561.4459999999999</v>
      </c>
      <c r="I813" s="575">
        <v>0</v>
      </c>
      <c r="J813" s="575">
        <v>0</v>
      </c>
      <c r="K813" s="405">
        <v>0</v>
      </c>
      <c r="L813" s="279"/>
      <c r="M813" s="517"/>
      <c r="N813" s="514"/>
      <c r="O813" s="514"/>
      <c r="P813" s="514"/>
      <c r="Q813" s="514"/>
      <c r="R813" s="514"/>
    </row>
    <row r="814" spans="1:18" s="510" customFormat="1" ht="15.75" x14ac:dyDescent="0.25">
      <c r="A814" s="574" t="s">
        <v>154</v>
      </c>
      <c r="B814" s="530">
        <v>906</v>
      </c>
      <c r="C814" s="521" t="s">
        <v>148</v>
      </c>
      <c r="D814" s="521" t="s">
        <v>148</v>
      </c>
      <c r="E814" s="521" t="s">
        <v>1086</v>
      </c>
      <c r="F814" s="521" t="s">
        <v>155</v>
      </c>
      <c r="G814" s="523">
        <v>8533.7000000000007</v>
      </c>
      <c r="H814" s="491">
        <v>7561.4459999999999</v>
      </c>
      <c r="I814" s="575">
        <v>0</v>
      </c>
      <c r="J814" s="575">
        <v>0</v>
      </c>
      <c r="K814" s="405">
        <v>0</v>
      </c>
      <c r="L814" s="279"/>
      <c r="M814" s="517"/>
      <c r="N814" s="514"/>
      <c r="O814" s="514"/>
      <c r="P814" s="514"/>
      <c r="Q814" s="514"/>
      <c r="R814" s="514"/>
    </row>
    <row r="815" spans="1:18" s="510" customFormat="1" ht="31.5" x14ac:dyDescent="0.25">
      <c r="A815" s="525" t="s">
        <v>1087</v>
      </c>
      <c r="B815" s="520">
        <v>906</v>
      </c>
      <c r="C815" s="522" t="s">
        <v>148</v>
      </c>
      <c r="D815" s="522" t="s">
        <v>148</v>
      </c>
      <c r="E815" s="522" t="s">
        <v>1088</v>
      </c>
      <c r="F815" s="522"/>
      <c r="G815" s="524">
        <v>99.5</v>
      </c>
      <c r="H815" s="598">
        <v>99.5</v>
      </c>
      <c r="I815" s="576">
        <v>0</v>
      </c>
      <c r="J815" s="576">
        <v>0</v>
      </c>
      <c r="K815" s="404">
        <v>0</v>
      </c>
      <c r="L815" s="279"/>
      <c r="M815" s="517"/>
      <c r="N815" s="514"/>
      <c r="O815" s="514"/>
      <c r="P815" s="514"/>
      <c r="Q815" s="514"/>
      <c r="R815" s="514"/>
    </row>
    <row r="816" spans="1:18" s="510" customFormat="1" ht="31.5" x14ac:dyDescent="0.25">
      <c r="A816" s="574" t="s">
        <v>873</v>
      </c>
      <c r="B816" s="530">
        <v>906</v>
      </c>
      <c r="C816" s="521" t="s">
        <v>148</v>
      </c>
      <c r="D816" s="521" t="s">
        <v>148</v>
      </c>
      <c r="E816" s="521" t="s">
        <v>1089</v>
      </c>
      <c r="F816" s="521"/>
      <c r="G816" s="523">
        <v>99.5</v>
      </c>
      <c r="H816" s="491">
        <v>99.5</v>
      </c>
      <c r="I816" s="575">
        <v>0</v>
      </c>
      <c r="J816" s="575">
        <v>0</v>
      </c>
      <c r="K816" s="405">
        <v>0</v>
      </c>
      <c r="L816" s="279"/>
      <c r="M816" s="517"/>
      <c r="N816" s="514"/>
      <c r="O816" s="514"/>
      <c r="P816" s="514"/>
      <c r="Q816" s="514"/>
      <c r="R816" s="514"/>
    </row>
    <row r="817" spans="1:18" s="510" customFormat="1" ht="31.5" x14ac:dyDescent="0.25">
      <c r="A817" s="574" t="s">
        <v>152</v>
      </c>
      <c r="B817" s="530">
        <v>906</v>
      </c>
      <c r="C817" s="521" t="s">
        <v>148</v>
      </c>
      <c r="D817" s="521" t="s">
        <v>148</v>
      </c>
      <c r="E817" s="521" t="s">
        <v>1089</v>
      </c>
      <c r="F817" s="521" t="s">
        <v>153</v>
      </c>
      <c r="G817" s="523">
        <v>99.5</v>
      </c>
      <c r="H817" s="491">
        <v>99.5</v>
      </c>
      <c r="I817" s="575">
        <v>0</v>
      </c>
      <c r="J817" s="575">
        <v>0</v>
      </c>
      <c r="K817" s="405">
        <v>0</v>
      </c>
      <c r="L817" s="279"/>
      <c r="M817" s="517"/>
      <c r="N817" s="514"/>
      <c r="O817" s="514"/>
      <c r="P817" s="514"/>
      <c r="Q817" s="514"/>
      <c r="R817" s="514"/>
    </row>
    <row r="818" spans="1:18" s="510" customFormat="1" ht="15.75" x14ac:dyDescent="0.25">
      <c r="A818" s="574" t="s">
        <v>154</v>
      </c>
      <c r="B818" s="530">
        <v>906</v>
      </c>
      <c r="C818" s="521" t="s">
        <v>148</v>
      </c>
      <c r="D818" s="521" t="s">
        <v>148</v>
      </c>
      <c r="E818" s="521" t="s">
        <v>1089</v>
      </c>
      <c r="F818" s="521" t="s">
        <v>155</v>
      </c>
      <c r="G818" s="523">
        <v>99.5</v>
      </c>
      <c r="H818" s="491">
        <v>99.5</v>
      </c>
      <c r="I818" s="575">
        <v>0</v>
      </c>
      <c r="J818" s="575">
        <v>0</v>
      </c>
      <c r="K818" s="405">
        <v>0</v>
      </c>
      <c r="L818" s="279"/>
      <c r="M818" s="517"/>
      <c r="N818" s="514"/>
      <c r="O818" s="514"/>
      <c r="P818" s="514"/>
      <c r="Q818" s="514"/>
      <c r="R818" s="514"/>
    </row>
    <row r="819" spans="1:18" ht="15.75" x14ac:dyDescent="0.25">
      <c r="A819" s="572" t="s">
        <v>160</v>
      </c>
      <c r="B819" s="205">
        <v>906</v>
      </c>
      <c r="C819" s="208" t="s">
        <v>148</v>
      </c>
      <c r="D819" s="208" t="s">
        <v>125</v>
      </c>
      <c r="E819" s="208"/>
      <c r="F819" s="208"/>
      <c r="G819" s="206">
        <f>G820+G839+G855</f>
        <v>27174.284309999999</v>
      </c>
      <c r="H819" s="492">
        <f>H820+H839+H855</f>
        <v>26531.330999999998</v>
      </c>
      <c r="I819" s="206">
        <f>I820+I839+I855</f>
        <v>39385.769999999997</v>
      </c>
      <c r="J819" s="206">
        <f>J820+J839+J855</f>
        <v>40204.85</v>
      </c>
      <c r="K819" s="403">
        <f>K820+K839+K855</f>
        <v>41693.286</v>
      </c>
      <c r="M819" s="225"/>
    </row>
    <row r="820" spans="1:18" ht="31.5" x14ac:dyDescent="0.25">
      <c r="A820" s="572" t="s">
        <v>376</v>
      </c>
      <c r="B820" s="205">
        <v>906</v>
      </c>
      <c r="C820" s="208" t="s">
        <v>148</v>
      </c>
      <c r="D820" s="208" t="s">
        <v>125</v>
      </c>
      <c r="E820" s="208" t="s">
        <v>335</v>
      </c>
      <c r="F820" s="208"/>
      <c r="G820" s="206">
        <f t="shared" ref="G820:H820" si="621">G821</f>
        <v>15203.83431</v>
      </c>
      <c r="H820" s="492">
        <f t="shared" si="621"/>
        <v>14224.930999999999</v>
      </c>
      <c r="I820" s="206">
        <f>I821</f>
        <v>11572.05</v>
      </c>
      <c r="J820" s="206">
        <f t="shared" ref="J820:K820" si="622">J821</f>
        <v>11968.42</v>
      </c>
      <c r="K820" s="403">
        <f t="shared" si="622"/>
        <v>12439.98</v>
      </c>
    </row>
    <row r="821" spans="1:18" ht="15.75" x14ac:dyDescent="0.25">
      <c r="A821" s="572" t="s">
        <v>377</v>
      </c>
      <c r="B821" s="205">
        <v>906</v>
      </c>
      <c r="C821" s="208" t="s">
        <v>148</v>
      </c>
      <c r="D821" s="208" t="s">
        <v>125</v>
      </c>
      <c r="E821" s="208" t="s">
        <v>336</v>
      </c>
      <c r="F821" s="208"/>
      <c r="G821" s="206">
        <f t="shared" ref="G821:H821" si="623">G822+G827+G836</f>
        <v>15203.83431</v>
      </c>
      <c r="H821" s="492">
        <f t="shared" si="623"/>
        <v>14224.930999999999</v>
      </c>
      <c r="I821" s="206">
        <f>I822+I827+I836</f>
        <v>11572.05</v>
      </c>
      <c r="J821" s="206">
        <f>J822+J827+J836</f>
        <v>11968.42</v>
      </c>
      <c r="K821" s="403">
        <f>K822+K827+K836</f>
        <v>12439.98</v>
      </c>
    </row>
    <row r="822" spans="1:18" ht="34.700000000000003" customHeight="1" x14ac:dyDescent="0.25">
      <c r="A822" s="574" t="s">
        <v>360</v>
      </c>
      <c r="B822" s="325">
        <v>906</v>
      </c>
      <c r="C822" s="244" t="s">
        <v>148</v>
      </c>
      <c r="D822" s="244" t="s">
        <v>125</v>
      </c>
      <c r="E822" s="244" t="s">
        <v>337</v>
      </c>
      <c r="F822" s="244"/>
      <c r="G822" s="209">
        <f t="shared" ref="G822:H822" si="624">G823+G825</f>
        <v>6045.4</v>
      </c>
      <c r="H822" s="490">
        <f t="shared" si="624"/>
        <v>5440.4</v>
      </c>
      <c r="I822" s="209">
        <f>I823+I825</f>
        <v>7316.27</v>
      </c>
      <c r="J822" s="209">
        <f t="shared" ref="J822:K822" si="625">J823+J825</f>
        <v>7580.85</v>
      </c>
      <c r="K822" s="406">
        <f t="shared" si="625"/>
        <v>7882.06</v>
      </c>
    </row>
    <row r="823" spans="1:18" ht="72" customHeight="1" x14ac:dyDescent="0.25">
      <c r="A823" s="574" t="s">
        <v>87</v>
      </c>
      <c r="B823" s="325">
        <v>906</v>
      </c>
      <c r="C823" s="244" t="s">
        <v>148</v>
      </c>
      <c r="D823" s="244" t="s">
        <v>125</v>
      </c>
      <c r="E823" s="244" t="s">
        <v>337</v>
      </c>
      <c r="F823" s="244" t="s">
        <v>88</v>
      </c>
      <c r="G823" s="209">
        <f t="shared" ref="G823:H823" si="626">G824</f>
        <v>5794.4</v>
      </c>
      <c r="H823" s="490">
        <f t="shared" si="626"/>
        <v>4254.3</v>
      </c>
      <c r="I823" s="209">
        <f>I824</f>
        <v>7266.27</v>
      </c>
      <c r="J823" s="209">
        <f t="shared" ref="J823:K823" si="627">J824</f>
        <v>7530.85</v>
      </c>
      <c r="K823" s="406">
        <f t="shared" si="627"/>
        <v>7832.06</v>
      </c>
    </row>
    <row r="824" spans="1:18" ht="31.5" x14ac:dyDescent="0.25">
      <c r="A824" s="574" t="s">
        <v>89</v>
      </c>
      <c r="B824" s="325">
        <v>906</v>
      </c>
      <c r="C824" s="244" t="s">
        <v>148</v>
      </c>
      <c r="D824" s="244" t="s">
        <v>125</v>
      </c>
      <c r="E824" s="244" t="s">
        <v>337</v>
      </c>
      <c r="F824" s="244" t="s">
        <v>90</v>
      </c>
      <c r="G824" s="18">
        <v>5794.4</v>
      </c>
      <c r="H824" s="491">
        <v>4254.3</v>
      </c>
      <c r="I824" s="18">
        <v>7266.27</v>
      </c>
      <c r="J824" s="18">
        <v>7530.85</v>
      </c>
      <c r="K824" s="405">
        <v>7832.06</v>
      </c>
    </row>
    <row r="825" spans="1:18" ht="31.5" x14ac:dyDescent="0.25">
      <c r="A825" s="574" t="s">
        <v>91</v>
      </c>
      <c r="B825" s="325">
        <v>906</v>
      </c>
      <c r="C825" s="244" t="s">
        <v>148</v>
      </c>
      <c r="D825" s="244" t="s">
        <v>125</v>
      </c>
      <c r="E825" s="244" t="s">
        <v>337</v>
      </c>
      <c r="F825" s="244" t="s">
        <v>92</v>
      </c>
      <c r="G825" s="209">
        <f t="shared" ref="G825:H825" si="628">G826</f>
        <v>251</v>
      </c>
      <c r="H825" s="490">
        <f t="shared" si="628"/>
        <v>1186.0999999999999</v>
      </c>
      <c r="I825" s="209">
        <f>I826</f>
        <v>50</v>
      </c>
      <c r="J825" s="209">
        <f t="shared" ref="J825:K825" si="629">J826</f>
        <v>50</v>
      </c>
      <c r="K825" s="406">
        <f t="shared" si="629"/>
        <v>50</v>
      </c>
    </row>
    <row r="826" spans="1:18" ht="31.5" x14ac:dyDescent="0.25">
      <c r="A826" s="574" t="s">
        <v>93</v>
      </c>
      <c r="B826" s="325">
        <v>906</v>
      </c>
      <c r="C826" s="244" t="s">
        <v>148</v>
      </c>
      <c r="D826" s="244" t="s">
        <v>125</v>
      </c>
      <c r="E826" s="244" t="s">
        <v>337</v>
      </c>
      <c r="F826" s="244" t="s">
        <v>94</v>
      </c>
      <c r="G826" s="209">
        <v>251</v>
      </c>
      <c r="H826" s="490">
        <v>1186.0999999999999</v>
      </c>
      <c r="I826" s="209">
        <v>50</v>
      </c>
      <c r="J826" s="209">
        <v>50</v>
      </c>
      <c r="K826" s="406">
        <v>50</v>
      </c>
    </row>
    <row r="827" spans="1:18" s="242" customFormat="1" ht="31.5" x14ac:dyDescent="0.25">
      <c r="A827" s="574" t="s">
        <v>319</v>
      </c>
      <c r="B827" s="325">
        <v>906</v>
      </c>
      <c r="C827" s="244" t="s">
        <v>148</v>
      </c>
      <c r="D827" s="244" t="s">
        <v>125</v>
      </c>
      <c r="E827" s="244" t="s">
        <v>338</v>
      </c>
      <c r="F827" s="244"/>
      <c r="G827" s="209">
        <f>G828+G830+G834+G832</f>
        <v>8723.4343100000006</v>
      </c>
      <c r="H827" s="490">
        <f>H828+H830+H834+H832</f>
        <v>8613.6309999999994</v>
      </c>
      <c r="I827" s="209">
        <f>I828+I830+I834</f>
        <v>4126.78</v>
      </c>
      <c r="J827" s="209">
        <f t="shared" ref="J827:K827" si="630">J828+J830+J834</f>
        <v>4258.57</v>
      </c>
      <c r="K827" s="406">
        <f t="shared" si="630"/>
        <v>4428.92</v>
      </c>
      <c r="L827" s="279"/>
      <c r="M827" s="216"/>
      <c r="N827" s="211"/>
      <c r="O827" s="211"/>
      <c r="P827" s="211"/>
      <c r="Q827" s="211"/>
      <c r="R827" s="211"/>
    </row>
    <row r="828" spans="1:18" s="242" customFormat="1" ht="78.75" x14ac:dyDescent="0.25">
      <c r="A828" s="574" t="s">
        <v>87</v>
      </c>
      <c r="B828" s="325">
        <v>906</v>
      </c>
      <c r="C828" s="244" t="s">
        <v>148</v>
      </c>
      <c r="D828" s="244" t="s">
        <v>125</v>
      </c>
      <c r="E828" s="244" t="s">
        <v>338</v>
      </c>
      <c r="F828" s="244" t="s">
        <v>88</v>
      </c>
      <c r="G828" s="209">
        <f t="shared" ref="G828" si="631">G829</f>
        <v>7593.9</v>
      </c>
      <c r="H828" s="490">
        <v>7514.2</v>
      </c>
      <c r="I828" s="209">
        <f>I829</f>
        <v>4126.78</v>
      </c>
      <c r="J828" s="209">
        <f t="shared" ref="J828:K828" si="632">J829</f>
        <v>4258.57</v>
      </c>
      <c r="K828" s="406">
        <f t="shared" si="632"/>
        <v>4428.92</v>
      </c>
      <c r="L828" s="279"/>
      <c r="M828" s="216"/>
      <c r="N828" s="211"/>
      <c r="O828" s="211"/>
      <c r="P828" s="211"/>
      <c r="Q828" s="211"/>
      <c r="R828" s="211"/>
    </row>
    <row r="829" spans="1:18" s="242" customFormat="1" ht="31.5" x14ac:dyDescent="0.25">
      <c r="A829" s="574" t="s">
        <v>89</v>
      </c>
      <c r="B829" s="325">
        <v>906</v>
      </c>
      <c r="C829" s="244" t="s">
        <v>148</v>
      </c>
      <c r="D829" s="244" t="s">
        <v>125</v>
      </c>
      <c r="E829" s="244" t="s">
        <v>338</v>
      </c>
      <c r="F829" s="244" t="s">
        <v>90</v>
      </c>
      <c r="G829" s="209">
        <v>7593.9</v>
      </c>
      <c r="H829" s="490">
        <v>7514.2</v>
      </c>
      <c r="I829" s="209">
        <v>4126.78</v>
      </c>
      <c r="J829" s="209">
        <v>4258.57</v>
      </c>
      <c r="K829" s="406">
        <v>4428.92</v>
      </c>
      <c r="L829" s="279"/>
      <c r="M829" s="216"/>
      <c r="N829" s="211"/>
      <c r="O829" s="211"/>
      <c r="P829" s="211"/>
      <c r="Q829" s="211"/>
      <c r="R829" s="211"/>
    </row>
    <row r="830" spans="1:18" s="242" customFormat="1" ht="31.5" x14ac:dyDescent="0.25">
      <c r="A830" s="574" t="s">
        <v>91</v>
      </c>
      <c r="B830" s="325">
        <v>906</v>
      </c>
      <c r="C830" s="244" t="s">
        <v>148</v>
      </c>
      <c r="D830" s="244" t="s">
        <v>125</v>
      </c>
      <c r="E830" s="244" t="s">
        <v>338</v>
      </c>
      <c r="F830" s="244" t="s">
        <v>92</v>
      </c>
      <c r="G830" s="209">
        <f t="shared" ref="G830:H830" si="633">G831</f>
        <v>827.2</v>
      </c>
      <c r="H830" s="490">
        <f t="shared" si="633"/>
        <v>827.2</v>
      </c>
      <c r="I830" s="209">
        <f>I831</f>
        <v>0</v>
      </c>
      <c r="J830" s="209">
        <f t="shared" ref="J830:K833" si="634">J831</f>
        <v>0</v>
      </c>
      <c r="K830" s="406">
        <f t="shared" si="634"/>
        <v>0</v>
      </c>
      <c r="L830" s="279"/>
      <c r="M830" s="216"/>
      <c r="N830" s="211"/>
      <c r="O830" s="211"/>
      <c r="P830" s="211"/>
      <c r="Q830" s="211"/>
      <c r="R830" s="211"/>
    </row>
    <row r="831" spans="1:18" s="242" customFormat="1" ht="31.5" x14ac:dyDescent="0.25">
      <c r="A831" s="574" t="s">
        <v>93</v>
      </c>
      <c r="B831" s="325">
        <v>906</v>
      </c>
      <c r="C831" s="244" t="s">
        <v>148</v>
      </c>
      <c r="D831" s="244" t="s">
        <v>125</v>
      </c>
      <c r="E831" s="244" t="s">
        <v>338</v>
      </c>
      <c r="F831" s="244" t="s">
        <v>94</v>
      </c>
      <c r="G831" s="209">
        <v>827.2</v>
      </c>
      <c r="H831" s="490">
        <v>827.2</v>
      </c>
      <c r="I831" s="555">
        <f t="shared" ref="I831:I833" si="635">I832</f>
        <v>0</v>
      </c>
      <c r="J831" s="555">
        <f t="shared" si="634"/>
        <v>0</v>
      </c>
      <c r="K831" s="406">
        <f t="shared" si="634"/>
        <v>0</v>
      </c>
      <c r="L831" s="279"/>
      <c r="M831" s="216"/>
      <c r="N831" s="211"/>
      <c r="O831" s="211"/>
      <c r="P831" s="211"/>
      <c r="Q831" s="211"/>
      <c r="R831" s="211"/>
    </row>
    <row r="832" spans="1:18" s="531" customFormat="1" ht="15.75" x14ac:dyDescent="0.25">
      <c r="A832" s="574" t="s">
        <v>140</v>
      </c>
      <c r="B832" s="548">
        <v>906</v>
      </c>
      <c r="C832" s="544" t="s">
        <v>148</v>
      </c>
      <c r="D832" s="544" t="s">
        <v>125</v>
      </c>
      <c r="E832" s="544" t="s">
        <v>338</v>
      </c>
      <c r="F832" s="544" t="s">
        <v>141</v>
      </c>
      <c r="G832" s="546">
        <v>288.33431000000002</v>
      </c>
      <c r="H832" s="490">
        <v>270.83100000000002</v>
      </c>
      <c r="I832" s="555">
        <f t="shared" si="635"/>
        <v>0</v>
      </c>
      <c r="J832" s="555">
        <f t="shared" si="634"/>
        <v>0</v>
      </c>
      <c r="K832" s="406">
        <f t="shared" si="634"/>
        <v>0</v>
      </c>
      <c r="L832" s="279"/>
      <c r="M832" s="541"/>
      <c r="N832" s="539"/>
      <c r="O832" s="539"/>
      <c r="P832" s="539"/>
      <c r="Q832" s="539"/>
      <c r="R832" s="539"/>
    </row>
    <row r="833" spans="1:18" s="531" customFormat="1" ht="31.5" x14ac:dyDescent="0.25">
      <c r="A833" s="574" t="s">
        <v>142</v>
      </c>
      <c r="B833" s="548">
        <v>906</v>
      </c>
      <c r="C833" s="544" t="s">
        <v>148</v>
      </c>
      <c r="D833" s="544" t="s">
        <v>125</v>
      </c>
      <c r="E833" s="544" t="s">
        <v>338</v>
      </c>
      <c r="F833" s="544" t="s">
        <v>143</v>
      </c>
      <c r="G833" s="546">
        <v>288.33431000000002</v>
      </c>
      <c r="H833" s="490">
        <v>270.83100000000002</v>
      </c>
      <c r="I833" s="555">
        <f t="shared" si="635"/>
        <v>0</v>
      </c>
      <c r="J833" s="555">
        <f t="shared" si="634"/>
        <v>0</v>
      </c>
      <c r="K833" s="406">
        <f t="shared" si="634"/>
        <v>0</v>
      </c>
      <c r="L833" s="279"/>
      <c r="M833" s="541"/>
      <c r="N833" s="539"/>
      <c r="O833" s="539"/>
      <c r="P833" s="539"/>
      <c r="Q833" s="539"/>
      <c r="R833" s="539"/>
    </row>
    <row r="834" spans="1:18" s="242" customFormat="1" ht="15.75" x14ac:dyDescent="0.25">
      <c r="A834" s="574" t="s">
        <v>95</v>
      </c>
      <c r="B834" s="325">
        <v>906</v>
      </c>
      <c r="C834" s="244" t="s">
        <v>148</v>
      </c>
      <c r="D834" s="244" t="s">
        <v>125</v>
      </c>
      <c r="E834" s="244" t="s">
        <v>338</v>
      </c>
      <c r="F834" s="244" t="s">
        <v>101</v>
      </c>
      <c r="G834" s="209">
        <f t="shared" ref="G834:H834" si="636">G835</f>
        <v>14</v>
      </c>
      <c r="H834" s="490">
        <f t="shared" si="636"/>
        <v>1.4</v>
      </c>
      <c r="I834" s="209">
        <f>I835</f>
        <v>0</v>
      </c>
      <c r="J834" s="209">
        <f t="shared" ref="J834:K834" si="637">J835</f>
        <v>0</v>
      </c>
      <c r="K834" s="406">
        <f t="shared" si="637"/>
        <v>0</v>
      </c>
      <c r="L834" s="279"/>
      <c r="M834" s="216"/>
      <c r="N834" s="211"/>
      <c r="O834" s="211"/>
      <c r="P834" s="211"/>
      <c r="Q834" s="211"/>
      <c r="R834" s="211"/>
    </row>
    <row r="835" spans="1:18" s="242" customFormat="1" ht="15.75" x14ac:dyDescent="0.25">
      <c r="A835" s="574" t="s">
        <v>227</v>
      </c>
      <c r="B835" s="325">
        <v>906</v>
      </c>
      <c r="C835" s="244" t="s">
        <v>148</v>
      </c>
      <c r="D835" s="244" t="s">
        <v>125</v>
      </c>
      <c r="E835" s="244" t="s">
        <v>338</v>
      </c>
      <c r="F835" s="244" t="s">
        <v>97</v>
      </c>
      <c r="G835" s="209">
        <v>14</v>
      </c>
      <c r="H835" s="490">
        <v>1.4</v>
      </c>
      <c r="I835" s="209"/>
      <c r="J835" s="209"/>
      <c r="K835" s="406"/>
      <c r="L835" s="279"/>
      <c r="M835" s="216"/>
      <c r="N835" s="211"/>
      <c r="O835" s="211"/>
      <c r="P835" s="211"/>
      <c r="Q835" s="211"/>
      <c r="R835" s="211"/>
    </row>
    <row r="836" spans="1:18" s="113" customFormat="1" ht="31.5" x14ac:dyDescent="0.25">
      <c r="A836" s="574" t="s">
        <v>318</v>
      </c>
      <c r="B836" s="325">
        <v>906</v>
      </c>
      <c r="C836" s="244" t="s">
        <v>148</v>
      </c>
      <c r="D836" s="244" t="s">
        <v>125</v>
      </c>
      <c r="E836" s="244" t="s">
        <v>339</v>
      </c>
      <c r="F836" s="244"/>
      <c r="G836" s="209">
        <f t="shared" ref="G836:H837" si="638">G837</f>
        <v>435</v>
      </c>
      <c r="H836" s="490">
        <f t="shared" si="638"/>
        <v>170.9</v>
      </c>
      <c r="I836" s="209">
        <f>I837</f>
        <v>129</v>
      </c>
      <c r="J836" s="209">
        <f t="shared" ref="J836:K837" si="639">J837</f>
        <v>129</v>
      </c>
      <c r="K836" s="406">
        <f t="shared" si="639"/>
        <v>129</v>
      </c>
      <c r="L836" s="279"/>
      <c r="M836" s="216"/>
      <c r="N836" s="211"/>
      <c r="O836" s="211"/>
      <c r="P836" s="211"/>
      <c r="Q836" s="211"/>
      <c r="R836" s="211"/>
    </row>
    <row r="837" spans="1:18" s="113" customFormat="1" ht="78.75" x14ac:dyDescent="0.25">
      <c r="A837" s="574" t="s">
        <v>87</v>
      </c>
      <c r="B837" s="325">
        <v>906</v>
      </c>
      <c r="C837" s="244" t="s">
        <v>148</v>
      </c>
      <c r="D837" s="244" t="s">
        <v>125</v>
      </c>
      <c r="E837" s="244" t="s">
        <v>339</v>
      </c>
      <c r="F837" s="244" t="s">
        <v>88</v>
      </c>
      <c r="G837" s="209">
        <f t="shared" si="638"/>
        <v>435</v>
      </c>
      <c r="H837" s="490">
        <f t="shared" si="638"/>
        <v>170.9</v>
      </c>
      <c r="I837" s="209">
        <f>I838</f>
        <v>129</v>
      </c>
      <c r="J837" s="209">
        <f t="shared" si="639"/>
        <v>129</v>
      </c>
      <c r="K837" s="406">
        <f t="shared" si="639"/>
        <v>129</v>
      </c>
      <c r="L837" s="279"/>
      <c r="M837" s="216"/>
      <c r="N837" s="211"/>
      <c r="O837" s="211"/>
      <c r="P837" s="211"/>
      <c r="Q837" s="211"/>
      <c r="R837" s="211"/>
    </row>
    <row r="838" spans="1:18" s="113" customFormat="1" ht="31.5" x14ac:dyDescent="0.25">
      <c r="A838" s="574" t="s">
        <v>89</v>
      </c>
      <c r="B838" s="325">
        <v>906</v>
      </c>
      <c r="C838" s="244" t="s">
        <v>148</v>
      </c>
      <c r="D838" s="244" t="s">
        <v>125</v>
      </c>
      <c r="E838" s="244" t="s">
        <v>339</v>
      </c>
      <c r="F838" s="244" t="s">
        <v>90</v>
      </c>
      <c r="G838" s="209">
        <v>435</v>
      </c>
      <c r="H838" s="490">
        <v>170.9</v>
      </c>
      <c r="I838" s="209">
        <v>129</v>
      </c>
      <c r="J838" s="209">
        <v>129</v>
      </c>
      <c r="K838" s="406">
        <v>129</v>
      </c>
      <c r="L838" s="279"/>
      <c r="M838" s="216"/>
      <c r="N838" s="211"/>
      <c r="O838" s="211"/>
      <c r="P838" s="211"/>
      <c r="Q838" s="211"/>
      <c r="R838" s="211"/>
    </row>
    <row r="839" spans="1:18" ht="15.75" x14ac:dyDescent="0.25">
      <c r="A839" s="572" t="s">
        <v>100</v>
      </c>
      <c r="B839" s="205">
        <v>906</v>
      </c>
      <c r="C839" s="208" t="s">
        <v>148</v>
      </c>
      <c r="D839" s="208" t="s">
        <v>125</v>
      </c>
      <c r="E839" s="208" t="s">
        <v>343</v>
      </c>
      <c r="F839" s="208"/>
      <c r="G839" s="206">
        <f t="shared" ref="G839:H839" si="640">G840+G851</f>
        <v>11970.449999999999</v>
      </c>
      <c r="H839" s="492">
        <f t="shared" si="640"/>
        <v>12306.4</v>
      </c>
      <c r="I839" s="206">
        <f>I840+I851</f>
        <v>17306.12</v>
      </c>
      <c r="J839" s="206">
        <f t="shared" ref="J839:K839" si="641">J840+J851</f>
        <v>17740.830000000002</v>
      </c>
      <c r="K839" s="403">
        <f t="shared" si="641"/>
        <v>18362.100000000002</v>
      </c>
    </row>
    <row r="840" spans="1:18" s="242" customFormat="1" ht="15.75" x14ac:dyDescent="0.25">
      <c r="A840" s="572" t="s">
        <v>775</v>
      </c>
      <c r="B840" s="205">
        <v>906</v>
      </c>
      <c r="C840" s="208" t="s">
        <v>148</v>
      </c>
      <c r="D840" s="208" t="s">
        <v>125</v>
      </c>
      <c r="E840" s="208" t="s">
        <v>398</v>
      </c>
      <c r="F840" s="208"/>
      <c r="G840" s="206">
        <f t="shared" ref="G840:H840" si="642">G841+G844</f>
        <v>11470.449999999999</v>
      </c>
      <c r="H840" s="492">
        <f t="shared" si="642"/>
        <v>11806.4</v>
      </c>
      <c r="I840" s="206">
        <f>I841+I844</f>
        <v>16656.12</v>
      </c>
      <c r="J840" s="206">
        <f t="shared" ref="J840:K840" si="643">J841+J844</f>
        <v>17090.830000000002</v>
      </c>
      <c r="K840" s="403">
        <f t="shared" si="643"/>
        <v>17712.100000000002</v>
      </c>
      <c r="L840" s="279"/>
      <c r="M840" s="216"/>
      <c r="N840" s="211"/>
      <c r="O840" s="211"/>
      <c r="P840" s="211"/>
      <c r="Q840" s="211"/>
      <c r="R840" s="211"/>
    </row>
    <row r="841" spans="1:18" s="242" customFormat="1" ht="31.5" x14ac:dyDescent="0.25">
      <c r="A841" s="574" t="s">
        <v>318</v>
      </c>
      <c r="B841" s="325">
        <v>906</v>
      </c>
      <c r="C841" s="244" t="s">
        <v>148</v>
      </c>
      <c r="D841" s="244" t="s">
        <v>125</v>
      </c>
      <c r="E841" s="244" t="s">
        <v>401</v>
      </c>
      <c r="F841" s="244"/>
      <c r="G841" s="209">
        <f t="shared" ref="G841:H842" si="644">G842</f>
        <v>40</v>
      </c>
      <c r="H841" s="490">
        <f t="shared" si="644"/>
        <v>43.7</v>
      </c>
      <c r="I841" s="209">
        <f>I842</f>
        <v>258</v>
      </c>
      <c r="J841" s="209">
        <f t="shared" ref="J841:K842" si="645">J842</f>
        <v>258</v>
      </c>
      <c r="K841" s="406">
        <f t="shared" si="645"/>
        <v>258</v>
      </c>
      <c r="L841" s="279"/>
      <c r="M841" s="216"/>
      <c r="N841" s="211"/>
      <c r="O841" s="211"/>
      <c r="P841" s="211"/>
      <c r="Q841" s="211"/>
      <c r="R841" s="211"/>
    </row>
    <row r="842" spans="1:18" s="242" customFormat="1" ht="78.75" x14ac:dyDescent="0.25">
      <c r="A842" s="574" t="s">
        <v>87</v>
      </c>
      <c r="B842" s="325">
        <v>906</v>
      </c>
      <c r="C842" s="244" t="s">
        <v>148</v>
      </c>
      <c r="D842" s="244" t="s">
        <v>125</v>
      </c>
      <c r="E842" s="244" t="s">
        <v>401</v>
      </c>
      <c r="F842" s="244" t="s">
        <v>88</v>
      </c>
      <c r="G842" s="209">
        <f t="shared" si="644"/>
        <v>40</v>
      </c>
      <c r="H842" s="490">
        <f t="shared" si="644"/>
        <v>43.7</v>
      </c>
      <c r="I842" s="209">
        <f>I843</f>
        <v>258</v>
      </c>
      <c r="J842" s="209">
        <f t="shared" si="645"/>
        <v>258</v>
      </c>
      <c r="K842" s="406">
        <f t="shared" si="645"/>
        <v>258</v>
      </c>
      <c r="L842" s="279"/>
      <c r="M842" s="216"/>
      <c r="N842" s="211"/>
      <c r="O842" s="211"/>
      <c r="P842" s="211"/>
      <c r="Q842" s="211"/>
      <c r="R842" s="211"/>
    </row>
    <row r="843" spans="1:18" s="242" customFormat="1" ht="15.75" x14ac:dyDescent="0.25">
      <c r="A843" s="574" t="s">
        <v>171</v>
      </c>
      <c r="B843" s="325">
        <v>906</v>
      </c>
      <c r="C843" s="244" t="s">
        <v>148</v>
      </c>
      <c r="D843" s="244" t="s">
        <v>125</v>
      </c>
      <c r="E843" s="244" t="s">
        <v>401</v>
      </c>
      <c r="F843" s="244" t="s">
        <v>120</v>
      </c>
      <c r="G843" s="209">
        <v>40</v>
      </c>
      <c r="H843" s="490">
        <v>43.7</v>
      </c>
      <c r="I843" s="209">
        <v>258</v>
      </c>
      <c r="J843" s="209">
        <v>258</v>
      </c>
      <c r="K843" s="406">
        <v>258</v>
      </c>
      <c r="L843" s="279"/>
      <c r="M843" s="216"/>
      <c r="N843" s="211"/>
      <c r="O843" s="211"/>
      <c r="P843" s="211"/>
      <c r="Q843" s="211"/>
      <c r="R843" s="211"/>
    </row>
    <row r="844" spans="1:18" s="242" customFormat="1" ht="15.75" x14ac:dyDescent="0.25">
      <c r="A844" s="574" t="s">
        <v>296</v>
      </c>
      <c r="B844" s="325">
        <v>906</v>
      </c>
      <c r="C844" s="244" t="s">
        <v>148</v>
      </c>
      <c r="D844" s="244" t="s">
        <v>125</v>
      </c>
      <c r="E844" s="244" t="s">
        <v>400</v>
      </c>
      <c r="F844" s="244"/>
      <c r="G844" s="209">
        <f t="shared" ref="G844:H844" si="646">G845+G847+G849</f>
        <v>11430.449999999999</v>
      </c>
      <c r="H844" s="490">
        <f t="shared" si="646"/>
        <v>11762.699999999999</v>
      </c>
      <c r="I844" s="209">
        <f>I845+I847+I849</f>
        <v>16398.12</v>
      </c>
      <c r="J844" s="209">
        <f t="shared" ref="J844:K844" si="647">J845+J847+J849</f>
        <v>16832.830000000002</v>
      </c>
      <c r="K844" s="406">
        <f t="shared" si="647"/>
        <v>17454.100000000002</v>
      </c>
      <c r="L844" s="279"/>
      <c r="M844" s="216"/>
      <c r="N844" s="211"/>
      <c r="O844" s="211"/>
      <c r="P844" s="211"/>
      <c r="Q844" s="211"/>
      <c r="R844" s="211"/>
    </row>
    <row r="845" spans="1:18" s="242" customFormat="1" ht="78.75" x14ac:dyDescent="0.25">
      <c r="A845" s="574" t="s">
        <v>87</v>
      </c>
      <c r="B845" s="325">
        <v>906</v>
      </c>
      <c r="C845" s="244" t="s">
        <v>148</v>
      </c>
      <c r="D845" s="244" t="s">
        <v>125</v>
      </c>
      <c r="E845" s="244" t="s">
        <v>400</v>
      </c>
      <c r="F845" s="244" t="s">
        <v>88</v>
      </c>
      <c r="G845" s="209">
        <f t="shared" ref="G845:H845" si="648">G846</f>
        <v>10743.3</v>
      </c>
      <c r="H845" s="490">
        <f t="shared" si="648"/>
        <v>11166.4</v>
      </c>
      <c r="I845" s="209">
        <f>I846</f>
        <v>15097.22</v>
      </c>
      <c r="J845" s="209">
        <f t="shared" ref="J845:K845" si="649">J846</f>
        <v>15531.93</v>
      </c>
      <c r="K845" s="406">
        <f t="shared" si="649"/>
        <v>16153.2</v>
      </c>
      <c r="L845" s="279"/>
      <c r="M845" s="216"/>
      <c r="N845" s="211"/>
      <c r="O845" s="211"/>
      <c r="P845" s="211"/>
      <c r="Q845" s="211"/>
      <c r="R845" s="211"/>
    </row>
    <row r="846" spans="1:18" s="242" customFormat="1" ht="15.75" x14ac:dyDescent="0.25">
      <c r="A846" s="574" t="s">
        <v>171</v>
      </c>
      <c r="B846" s="325">
        <v>906</v>
      </c>
      <c r="C846" s="244" t="s">
        <v>148</v>
      </c>
      <c r="D846" s="244" t="s">
        <v>125</v>
      </c>
      <c r="E846" s="244" t="s">
        <v>400</v>
      </c>
      <c r="F846" s="244" t="s">
        <v>120</v>
      </c>
      <c r="G846" s="209">
        <v>10743.3</v>
      </c>
      <c r="H846" s="490">
        <v>11166.4</v>
      </c>
      <c r="I846" s="209">
        <v>15097.22</v>
      </c>
      <c r="J846" s="209">
        <v>15531.93</v>
      </c>
      <c r="K846" s="406">
        <v>16153.2</v>
      </c>
      <c r="L846" s="279"/>
      <c r="M846" s="216"/>
      <c r="N846" s="211"/>
      <c r="O846" s="211"/>
      <c r="P846" s="211"/>
      <c r="Q846" s="211"/>
      <c r="R846" s="211"/>
    </row>
    <row r="847" spans="1:18" s="242" customFormat="1" ht="31.5" x14ac:dyDescent="0.25">
      <c r="A847" s="574" t="s">
        <v>91</v>
      </c>
      <c r="B847" s="325">
        <v>906</v>
      </c>
      <c r="C847" s="244" t="s">
        <v>148</v>
      </c>
      <c r="D847" s="244" t="s">
        <v>125</v>
      </c>
      <c r="E847" s="244" t="s">
        <v>400</v>
      </c>
      <c r="F847" s="244" t="s">
        <v>92</v>
      </c>
      <c r="G847" s="209">
        <f t="shared" ref="G847:H847" si="650">G848</f>
        <v>687.15</v>
      </c>
      <c r="H847" s="490">
        <f t="shared" si="650"/>
        <v>596.29999999999995</v>
      </c>
      <c r="I847" s="209">
        <f>I848</f>
        <v>1293.9000000000001</v>
      </c>
      <c r="J847" s="209">
        <f t="shared" ref="J847:K847" si="651">J848</f>
        <v>1293.9000000000001</v>
      </c>
      <c r="K847" s="406">
        <f t="shared" si="651"/>
        <v>1293.9000000000001</v>
      </c>
      <c r="L847" s="279"/>
      <c r="M847" s="216"/>
      <c r="N847" s="211"/>
      <c r="O847" s="211"/>
      <c r="P847" s="211"/>
      <c r="Q847" s="211"/>
      <c r="R847" s="211"/>
    </row>
    <row r="848" spans="1:18" s="242" customFormat="1" ht="31.5" x14ac:dyDescent="0.25">
      <c r="A848" s="574" t="s">
        <v>93</v>
      </c>
      <c r="B848" s="325">
        <v>906</v>
      </c>
      <c r="C848" s="244" t="s">
        <v>148</v>
      </c>
      <c r="D848" s="244" t="s">
        <v>125</v>
      </c>
      <c r="E848" s="244" t="s">
        <v>400</v>
      </c>
      <c r="F848" s="244" t="s">
        <v>94</v>
      </c>
      <c r="G848" s="209">
        <v>687.15</v>
      </c>
      <c r="H848" s="490">
        <v>596.29999999999995</v>
      </c>
      <c r="I848" s="209">
        <v>1293.9000000000001</v>
      </c>
      <c r="J848" s="209">
        <v>1293.9000000000001</v>
      </c>
      <c r="K848" s="406">
        <v>1293.9000000000001</v>
      </c>
      <c r="L848" s="279"/>
      <c r="M848" s="216"/>
      <c r="N848" s="211"/>
      <c r="O848" s="211"/>
      <c r="P848" s="211"/>
      <c r="Q848" s="211"/>
      <c r="R848" s="211"/>
    </row>
    <row r="849" spans="1:18" s="242" customFormat="1" ht="15.75" x14ac:dyDescent="0.25">
      <c r="A849" s="574" t="s">
        <v>95</v>
      </c>
      <c r="B849" s="325">
        <v>906</v>
      </c>
      <c r="C849" s="244" t="s">
        <v>148</v>
      </c>
      <c r="D849" s="244" t="s">
        <v>125</v>
      </c>
      <c r="E849" s="244" t="s">
        <v>400</v>
      </c>
      <c r="F849" s="244" t="s">
        <v>101</v>
      </c>
      <c r="G849" s="209">
        <f t="shared" ref="G849:H849" si="652">G850</f>
        <v>0</v>
      </c>
      <c r="H849" s="490">
        <f t="shared" si="652"/>
        <v>0</v>
      </c>
      <c r="I849" s="209">
        <f>I850</f>
        <v>7</v>
      </c>
      <c r="J849" s="209">
        <f t="shared" ref="J849:K849" si="653">J850</f>
        <v>7</v>
      </c>
      <c r="K849" s="406">
        <f t="shared" si="653"/>
        <v>7</v>
      </c>
      <c r="L849" s="279"/>
      <c r="M849" s="216"/>
      <c r="N849" s="211"/>
      <c r="O849" s="211"/>
      <c r="P849" s="211"/>
      <c r="Q849" s="211"/>
      <c r="R849" s="211"/>
    </row>
    <row r="850" spans="1:18" s="242" customFormat="1" ht="15.75" x14ac:dyDescent="0.25">
      <c r="A850" s="574" t="s">
        <v>227</v>
      </c>
      <c r="B850" s="325">
        <v>906</v>
      </c>
      <c r="C850" s="244" t="s">
        <v>148</v>
      </c>
      <c r="D850" s="244" t="s">
        <v>125</v>
      </c>
      <c r="E850" s="244" t="s">
        <v>400</v>
      </c>
      <c r="F850" s="244" t="s">
        <v>97</v>
      </c>
      <c r="G850" s="209">
        <v>0</v>
      </c>
      <c r="H850" s="490">
        <v>0</v>
      </c>
      <c r="I850" s="209">
        <v>7</v>
      </c>
      <c r="J850" s="209">
        <v>7</v>
      </c>
      <c r="K850" s="406">
        <v>7</v>
      </c>
      <c r="L850" s="279"/>
      <c r="M850" s="216"/>
      <c r="N850" s="211"/>
      <c r="O850" s="211"/>
      <c r="P850" s="211"/>
      <c r="Q850" s="211"/>
      <c r="R850" s="211"/>
    </row>
    <row r="851" spans="1:18" s="113" customFormat="1" ht="31.5" x14ac:dyDescent="0.25">
      <c r="A851" s="572" t="s">
        <v>344</v>
      </c>
      <c r="B851" s="205">
        <v>906</v>
      </c>
      <c r="C851" s="208" t="s">
        <v>148</v>
      </c>
      <c r="D851" s="208" t="s">
        <v>125</v>
      </c>
      <c r="E851" s="208" t="s">
        <v>342</v>
      </c>
      <c r="F851" s="208"/>
      <c r="G851" s="206">
        <f t="shared" ref="G851:H853" si="654">G852</f>
        <v>500</v>
      </c>
      <c r="H851" s="492">
        <f t="shared" si="654"/>
        <v>500</v>
      </c>
      <c r="I851" s="206">
        <f>I852</f>
        <v>650</v>
      </c>
      <c r="J851" s="206">
        <f t="shared" ref="J851:K852" si="655">J852</f>
        <v>650</v>
      </c>
      <c r="K851" s="403">
        <f t="shared" si="655"/>
        <v>650</v>
      </c>
      <c r="L851" s="279"/>
      <c r="M851" s="216"/>
      <c r="N851" s="211"/>
      <c r="O851" s="211"/>
      <c r="P851" s="211"/>
      <c r="Q851" s="211"/>
      <c r="R851" s="211"/>
    </row>
    <row r="852" spans="1:18" ht="15.75" x14ac:dyDescent="0.25">
      <c r="A852" s="574" t="s">
        <v>198</v>
      </c>
      <c r="B852" s="325">
        <v>906</v>
      </c>
      <c r="C852" s="244" t="s">
        <v>148</v>
      </c>
      <c r="D852" s="244" t="s">
        <v>125</v>
      </c>
      <c r="E852" s="244" t="s">
        <v>392</v>
      </c>
      <c r="F852" s="244"/>
      <c r="G852" s="209">
        <f t="shared" si="654"/>
        <v>500</v>
      </c>
      <c r="H852" s="490">
        <f t="shared" si="654"/>
        <v>500</v>
      </c>
      <c r="I852" s="209">
        <f>I853</f>
        <v>650</v>
      </c>
      <c r="J852" s="209">
        <f t="shared" si="655"/>
        <v>650</v>
      </c>
      <c r="K852" s="406">
        <f t="shared" si="655"/>
        <v>650</v>
      </c>
    </row>
    <row r="853" spans="1:18" ht="31.5" x14ac:dyDescent="0.25">
      <c r="A853" s="574" t="s">
        <v>91</v>
      </c>
      <c r="B853" s="325">
        <v>906</v>
      </c>
      <c r="C853" s="244" t="s">
        <v>148</v>
      </c>
      <c r="D853" s="244" t="s">
        <v>125</v>
      </c>
      <c r="E853" s="244" t="s">
        <v>392</v>
      </c>
      <c r="F853" s="244" t="s">
        <v>92</v>
      </c>
      <c r="G853" s="209">
        <f t="shared" si="654"/>
        <v>500</v>
      </c>
      <c r="H853" s="490">
        <f t="shared" si="654"/>
        <v>500</v>
      </c>
      <c r="I853" s="209">
        <f>I854</f>
        <v>650</v>
      </c>
      <c r="J853" s="209">
        <f t="shared" ref="J853:K853" si="656">J854</f>
        <v>650</v>
      </c>
      <c r="K853" s="406">
        <f t="shared" si="656"/>
        <v>650</v>
      </c>
    </row>
    <row r="854" spans="1:18" ht="31.5" x14ac:dyDescent="0.25">
      <c r="A854" s="574" t="s">
        <v>93</v>
      </c>
      <c r="B854" s="325">
        <v>906</v>
      </c>
      <c r="C854" s="244" t="s">
        <v>148</v>
      </c>
      <c r="D854" s="244" t="s">
        <v>125</v>
      </c>
      <c r="E854" s="244" t="s">
        <v>392</v>
      </c>
      <c r="F854" s="244" t="s">
        <v>94</v>
      </c>
      <c r="G854" s="209">
        <v>500</v>
      </c>
      <c r="H854" s="490">
        <v>500</v>
      </c>
      <c r="I854" s="209">
        <v>650</v>
      </c>
      <c r="J854" s="209">
        <v>650</v>
      </c>
      <c r="K854" s="406">
        <v>650</v>
      </c>
    </row>
    <row r="855" spans="1:18" s="242" customFormat="1" ht="31.5" x14ac:dyDescent="0.25">
      <c r="A855" s="572" t="s">
        <v>660</v>
      </c>
      <c r="B855" s="205">
        <v>906</v>
      </c>
      <c r="C855" s="208" t="s">
        <v>148</v>
      </c>
      <c r="D855" s="208" t="s">
        <v>125</v>
      </c>
      <c r="E855" s="208" t="s">
        <v>192</v>
      </c>
      <c r="F855" s="244"/>
      <c r="G855" s="206">
        <f t="shared" ref="G855:H855" si="657">G856+G860</f>
        <v>0</v>
      </c>
      <c r="H855" s="492">
        <f t="shared" si="657"/>
        <v>0</v>
      </c>
      <c r="I855" s="206">
        <f>I856+I860</f>
        <v>10507.599999999999</v>
      </c>
      <c r="J855" s="206">
        <f t="shared" ref="J855:K855" si="658">J856+J860</f>
        <v>10495.599999999999</v>
      </c>
      <c r="K855" s="403">
        <f t="shared" si="658"/>
        <v>10891.206</v>
      </c>
      <c r="L855" s="279"/>
      <c r="M855" s="216"/>
      <c r="N855" s="211"/>
      <c r="O855" s="211"/>
      <c r="P855" s="211"/>
      <c r="Q855" s="211"/>
      <c r="R855" s="211"/>
    </row>
    <row r="856" spans="1:18" s="242" customFormat="1" ht="31.5" x14ac:dyDescent="0.25">
      <c r="A856" s="572" t="s">
        <v>391</v>
      </c>
      <c r="B856" s="205">
        <v>906</v>
      </c>
      <c r="C856" s="208" t="s">
        <v>148</v>
      </c>
      <c r="D856" s="208" t="s">
        <v>125</v>
      </c>
      <c r="E856" s="208" t="s">
        <v>604</v>
      </c>
      <c r="F856" s="208"/>
      <c r="G856" s="206">
        <f t="shared" ref="G856:K858" si="659">G857</f>
        <v>0</v>
      </c>
      <c r="H856" s="492">
        <f t="shared" si="659"/>
        <v>0</v>
      </c>
      <c r="I856" s="206">
        <f t="shared" si="659"/>
        <v>9532.7999999999993</v>
      </c>
      <c r="J856" s="206">
        <f t="shared" si="659"/>
        <v>9520.7999999999993</v>
      </c>
      <c r="K856" s="403">
        <f t="shared" si="659"/>
        <v>9916.4060000000009</v>
      </c>
      <c r="L856" s="279"/>
      <c r="M856" s="216"/>
      <c r="N856" s="211"/>
      <c r="O856" s="211"/>
      <c r="P856" s="211"/>
      <c r="Q856" s="211"/>
      <c r="R856" s="211"/>
    </row>
    <row r="857" spans="1:18" s="242" customFormat="1" ht="31.5" x14ac:dyDescent="0.25">
      <c r="A857" s="536" t="s">
        <v>940</v>
      </c>
      <c r="B857" s="325">
        <v>906</v>
      </c>
      <c r="C857" s="244" t="s">
        <v>148</v>
      </c>
      <c r="D857" s="244" t="s">
        <v>125</v>
      </c>
      <c r="E857" s="571" t="s">
        <v>898</v>
      </c>
      <c r="F857" s="244"/>
      <c r="G857" s="209">
        <f t="shared" si="659"/>
        <v>0</v>
      </c>
      <c r="H857" s="490">
        <f t="shared" si="659"/>
        <v>0</v>
      </c>
      <c r="I857" s="209">
        <f t="shared" si="659"/>
        <v>9532.7999999999993</v>
      </c>
      <c r="J857" s="209">
        <f t="shared" si="659"/>
        <v>9520.7999999999993</v>
      </c>
      <c r="K857" s="406">
        <f t="shared" si="659"/>
        <v>9916.4060000000009</v>
      </c>
      <c r="L857" s="279"/>
      <c r="M857" s="216"/>
      <c r="N857" s="211"/>
      <c r="O857" s="211"/>
      <c r="P857" s="211"/>
      <c r="Q857" s="211"/>
      <c r="R857" s="211"/>
    </row>
    <row r="858" spans="1:18" s="242" customFormat="1" ht="31.5" x14ac:dyDescent="0.25">
      <c r="A858" s="574" t="s">
        <v>152</v>
      </c>
      <c r="B858" s="325">
        <v>906</v>
      </c>
      <c r="C858" s="244" t="s">
        <v>148</v>
      </c>
      <c r="D858" s="244" t="s">
        <v>125</v>
      </c>
      <c r="E858" s="389" t="s">
        <v>898</v>
      </c>
      <c r="F858" s="244" t="s">
        <v>153</v>
      </c>
      <c r="G858" s="209">
        <f t="shared" si="659"/>
        <v>0</v>
      </c>
      <c r="H858" s="490">
        <f t="shared" si="659"/>
        <v>0</v>
      </c>
      <c r="I858" s="209">
        <f t="shared" si="659"/>
        <v>9532.7999999999993</v>
      </c>
      <c r="J858" s="209">
        <f t="shared" si="659"/>
        <v>9520.7999999999993</v>
      </c>
      <c r="K858" s="406">
        <f t="shared" si="659"/>
        <v>9916.4060000000009</v>
      </c>
      <c r="L858" s="279"/>
      <c r="M858" s="216"/>
      <c r="N858" s="211"/>
      <c r="O858" s="211"/>
      <c r="P858" s="211"/>
      <c r="Q858" s="211"/>
      <c r="R858" s="211"/>
    </row>
    <row r="859" spans="1:18" s="242" customFormat="1" ht="15.75" x14ac:dyDescent="0.25">
      <c r="A859" s="574" t="s">
        <v>154</v>
      </c>
      <c r="B859" s="325">
        <v>906</v>
      </c>
      <c r="C859" s="244" t="s">
        <v>148</v>
      </c>
      <c r="D859" s="244" t="s">
        <v>125</v>
      </c>
      <c r="E859" s="389" t="s">
        <v>898</v>
      </c>
      <c r="F859" s="244" t="s">
        <v>155</v>
      </c>
      <c r="G859" s="18">
        <v>0</v>
      </c>
      <c r="H859" s="491">
        <v>0</v>
      </c>
      <c r="I859" s="18">
        <v>9532.7999999999993</v>
      </c>
      <c r="J859" s="18">
        <v>9520.7999999999993</v>
      </c>
      <c r="K859" s="405">
        <v>9916.4060000000009</v>
      </c>
      <c r="L859" s="279"/>
      <c r="M859" s="216"/>
      <c r="N859" s="211"/>
      <c r="O859" s="211"/>
      <c r="P859" s="211"/>
      <c r="Q859" s="211"/>
      <c r="R859" s="211"/>
    </row>
    <row r="860" spans="1:18" s="242" customFormat="1" ht="47.25" x14ac:dyDescent="0.25">
      <c r="A860" s="537" t="s">
        <v>765</v>
      </c>
      <c r="B860" s="205">
        <v>906</v>
      </c>
      <c r="C860" s="208" t="s">
        <v>148</v>
      </c>
      <c r="D860" s="208" t="s">
        <v>125</v>
      </c>
      <c r="E860" s="208" t="s">
        <v>766</v>
      </c>
      <c r="F860" s="208"/>
      <c r="G860" s="27">
        <f t="shared" ref="G860:K862" si="660">G861</f>
        <v>0</v>
      </c>
      <c r="H860" s="598">
        <f t="shared" si="660"/>
        <v>0</v>
      </c>
      <c r="I860" s="27">
        <f t="shared" si="660"/>
        <v>974.8</v>
      </c>
      <c r="J860" s="27">
        <f t="shared" si="660"/>
        <v>974.8</v>
      </c>
      <c r="K860" s="404">
        <f t="shared" si="660"/>
        <v>974.8</v>
      </c>
      <c r="L860" s="279"/>
      <c r="M860" s="216"/>
      <c r="N860" s="211"/>
      <c r="O860" s="211"/>
      <c r="P860" s="211"/>
      <c r="Q860" s="211"/>
      <c r="R860" s="211"/>
    </row>
    <row r="861" spans="1:18" s="242" customFormat="1" ht="31.5" x14ac:dyDescent="0.25">
      <c r="A861" s="536" t="s">
        <v>779</v>
      </c>
      <c r="B861" s="325">
        <v>906</v>
      </c>
      <c r="C861" s="244" t="s">
        <v>148</v>
      </c>
      <c r="D861" s="244" t="s">
        <v>125</v>
      </c>
      <c r="E861" s="389" t="s">
        <v>824</v>
      </c>
      <c r="F861" s="244"/>
      <c r="G861" s="18">
        <f t="shared" si="660"/>
        <v>0</v>
      </c>
      <c r="H861" s="491">
        <f t="shared" si="660"/>
        <v>0</v>
      </c>
      <c r="I861" s="18">
        <f t="shared" si="660"/>
        <v>974.8</v>
      </c>
      <c r="J861" s="18">
        <f t="shared" si="660"/>
        <v>974.8</v>
      </c>
      <c r="K861" s="405">
        <f t="shared" si="660"/>
        <v>974.8</v>
      </c>
      <c r="L861" s="279"/>
      <c r="M861" s="216"/>
      <c r="N861" s="211"/>
      <c r="O861" s="211"/>
      <c r="P861" s="211"/>
      <c r="Q861" s="211"/>
      <c r="R861" s="211"/>
    </row>
    <row r="862" spans="1:18" s="242" customFormat="1" ht="31.5" x14ac:dyDescent="0.25">
      <c r="A862" s="574" t="s">
        <v>152</v>
      </c>
      <c r="B862" s="325">
        <v>906</v>
      </c>
      <c r="C862" s="244" t="s">
        <v>148</v>
      </c>
      <c r="D862" s="244" t="s">
        <v>125</v>
      </c>
      <c r="E862" s="389" t="s">
        <v>824</v>
      </c>
      <c r="F862" s="244" t="s">
        <v>153</v>
      </c>
      <c r="G862" s="18">
        <f t="shared" si="660"/>
        <v>0</v>
      </c>
      <c r="H862" s="491">
        <f t="shared" si="660"/>
        <v>0</v>
      </c>
      <c r="I862" s="18">
        <f t="shared" si="660"/>
        <v>974.8</v>
      </c>
      <c r="J862" s="18">
        <f t="shared" si="660"/>
        <v>974.8</v>
      </c>
      <c r="K862" s="405">
        <f t="shared" si="660"/>
        <v>974.8</v>
      </c>
      <c r="L862" s="279"/>
      <c r="M862" s="216"/>
      <c r="N862" s="211"/>
      <c r="O862" s="211"/>
      <c r="P862" s="211"/>
      <c r="Q862" s="211"/>
      <c r="R862" s="211"/>
    </row>
    <row r="863" spans="1:18" s="242" customFormat="1" ht="31.5" x14ac:dyDescent="0.25">
      <c r="A863" s="540" t="s">
        <v>767</v>
      </c>
      <c r="B863" s="325">
        <v>906</v>
      </c>
      <c r="C863" s="244" t="s">
        <v>148</v>
      </c>
      <c r="D863" s="244" t="s">
        <v>125</v>
      </c>
      <c r="E863" s="389" t="s">
        <v>824</v>
      </c>
      <c r="F863" s="244" t="s">
        <v>768</v>
      </c>
      <c r="G863" s="18">
        <v>0</v>
      </c>
      <c r="H863" s="491">
        <v>0</v>
      </c>
      <c r="I863" s="18">
        <v>974.8</v>
      </c>
      <c r="J863" s="18">
        <v>974.8</v>
      </c>
      <c r="K863" s="405">
        <v>974.8</v>
      </c>
      <c r="L863" s="279"/>
      <c r="M863" s="216"/>
      <c r="N863" s="211"/>
      <c r="O863" s="211"/>
      <c r="P863" s="211"/>
      <c r="Q863" s="211"/>
      <c r="R863" s="211"/>
    </row>
    <row r="864" spans="1:18" ht="36.75" customHeight="1" x14ac:dyDescent="0.25">
      <c r="A864" s="570" t="s">
        <v>1116</v>
      </c>
      <c r="B864" s="205">
        <v>907</v>
      </c>
      <c r="C864" s="244"/>
      <c r="D864" s="244"/>
      <c r="E864" s="244"/>
      <c r="F864" s="244"/>
      <c r="G864" s="206">
        <f t="shared" ref="G864:H864" si="661">G877+G865</f>
        <v>83292.344280000005</v>
      </c>
      <c r="H864" s="492">
        <f t="shared" si="661"/>
        <v>83028.313399999999</v>
      </c>
      <c r="I864" s="206">
        <f>I877+I865</f>
        <v>86098.17</v>
      </c>
      <c r="J864" s="206">
        <f>J877+J865</f>
        <v>87808.670000000013</v>
      </c>
      <c r="K864" s="206">
        <f>K877+K865</f>
        <v>90565.78</v>
      </c>
      <c r="L864" s="280"/>
      <c r="O864" s="113"/>
      <c r="P864" s="1"/>
      <c r="Q864" s="1"/>
      <c r="R864" s="1"/>
    </row>
    <row r="865" spans="1:18" s="113" customFormat="1" ht="18.75" customHeight="1" x14ac:dyDescent="0.25">
      <c r="A865" s="572" t="s">
        <v>83</v>
      </c>
      <c r="B865" s="205">
        <v>907</v>
      </c>
      <c r="C865" s="208" t="s">
        <v>84</v>
      </c>
      <c r="D865" s="208"/>
      <c r="E865" s="208"/>
      <c r="F865" s="208"/>
      <c r="G865" s="206">
        <f t="shared" ref="G865:K865" si="662">G866</f>
        <v>100</v>
      </c>
      <c r="H865" s="492">
        <f t="shared" si="662"/>
        <v>100</v>
      </c>
      <c r="I865" s="206">
        <f t="shared" si="662"/>
        <v>40</v>
      </c>
      <c r="J865" s="206">
        <f t="shared" si="662"/>
        <v>0</v>
      </c>
      <c r="K865" s="206">
        <f t="shared" si="662"/>
        <v>100</v>
      </c>
      <c r="L865" s="279"/>
      <c r="M865" s="216"/>
      <c r="N865" s="211"/>
    </row>
    <row r="866" spans="1:18" s="113" customFormat="1" ht="21.75" customHeight="1" x14ac:dyDescent="0.25">
      <c r="A866" s="537" t="s">
        <v>98</v>
      </c>
      <c r="B866" s="205">
        <v>907</v>
      </c>
      <c r="C866" s="208" t="s">
        <v>84</v>
      </c>
      <c r="D866" s="208" t="s">
        <v>99</v>
      </c>
      <c r="E866" s="208"/>
      <c r="F866" s="208"/>
      <c r="G866" s="206">
        <f t="shared" ref="G866:H866" si="663">G867+G872</f>
        <v>100</v>
      </c>
      <c r="H866" s="492">
        <f t="shared" si="663"/>
        <v>100</v>
      </c>
      <c r="I866" s="206">
        <f>I867+I872</f>
        <v>40</v>
      </c>
      <c r="J866" s="206">
        <f t="shared" ref="J866:K866" si="664">J867+J872</f>
        <v>0</v>
      </c>
      <c r="K866" s="206">
        <f t="shared" si="664"/>
        <v>100</v>
      </c>
      <c r="L866" s="279"/>
      <c r="M866" s="216"/>
      <c r="N866" s="211"/>
    </row>
    <row r="867" spans="1:18" s="113" customFormat="1" ht="36.75" customHeight="1" x14ac:dyDescent="0.25">
      <c r="A867" s="572" t="s">
        <v>1117</v>
      </c>
      <c r="B867" s="205">
        <v>907</v>
      </c>
      <c r="C867" s="208" t="s">
        <v>84</v>
      </c>
      <c r="D867" s="208" t="s">
        <v>99</v>
      </c>
      <c r="E867" s="208" t="s">
        <v>168</v>
      </c>
      <c r="F867" s="208"/>
      <c r="G867" s="206">
        <f t="shared" ref="G867:K870" si="665">G868</f>
        <v>100</v>
      </c>
      <c r="H867" s="492">
        <f t="shared" si="665"/>
        <v>100</v>
      </c>
      <c r="I867" s="206">
        <f t="shared" si="665"/>
        <v>0</v>
      </c>
      <c r="J867" s="206">
        <f t="shared" si="665"/>
        <v>0</v>
      </c>
      <c r="K867" s="206">
        <f t="shared" si="665"/>
        <v>100</v>
      </c>
      <c r="L867" s="279"/>
      <c r="M867" s="216"/>
      <c r="N867" s="211"/>
    </row>
    <row r="868" spans="1:18" s="113" customFormat="1" ht="36.75" customHeight="1" x14ac:dyDescent="0.25">
      <c r="A868" s="121" t="s">
        <v>487</v>
      </c>
      <c r="B868" s="205">
        <v>907</v>
      </c>
      <c r="C868" s="208" t="s">
        <v>84</v>
      </c>
      <c r="D868" s="208" t="s">
        <v>99</v>
      </c>
      <c r="E868" s="208" t="s">
        <v>488</v>
      </c>
      <c r="F868" s="208"/>
      <c r="G868" s="206">
        <f t="shared" si="665"/>
        <v>100</v>
      </c>
      <c r="H868" s="492">
        <f t="shared" si="665"/>
        <v>100</v>
      </c>
      <c r="I868" s="206">
        <f t="shared" si="665"/>
        <v>0</v>
      </c>
      <c r="J868" s="206">
        <f t="shared" si="665"/>
        <v>0</v>
      </c>
      <c r="K868" s="206">
        <f t="shared" si="665"/>
        <v>100</v>
      </c>
      <c r="L868" s="279"/>
      <c r="M868" s="216"/>
      <c r="N868" s="211"/>
    </row>
    <row r="869" spans="1:18" s="113" customFormat="1" ht="32.25" customHeight="1" x14ac:dyDescent="0.25">
      <c r="A869" s="90" t="s">
        <v>169</v>
      </c>
      <c r="B869" s="325">
        <v>907</v>
      </c>
      <c r="C869" s="244" t="s">
        <v>84</v>
      </c>
      <c r="D869" s="244" t="s">
        <v>99</v>
      </c>
      <c r="E869" s="244" t="s">
        <v>489</v>
      </c>
      <c r="F869" s="244"/>
      <c r="G869" s="209">
        <f t="shared" si="665"/>
        <v>100</v>
      </c>
      <c r="H869" s="490">
        <f t="shared" si="665"/>
        <v>100</v>
      </c>
      <c r="I869" s="209">
        <f t="shared" si="665"/>
        <v>0</v>
      </c>
      <c r="J869" s="209">
        <f t="shared" si="665"/>
        <v>0</v>
      </c>
      <c r="K869" s="209">
        <f t="shared" si="665"/>
        <v>100</v>
      </c>
      <c r="L869" s="279"/>
      <c r="M869" s="216"/>
      <c r="N869" s="211"/>
    </row>
    <row r="870" spans="1:18" s="113" customFormat="1" ht="29.85" customHeight="1" x14ac:dyDescent="0.25">
      <c r="A870" s="574" t="s">
        <v>91</v>
      </c>
      <c r="B870" s="325">
        <v>907</v>
      </c>
      <c r="C870" s="244" t="s">
        <v>84</v>
      </c>
      <c r="D870" s="244" t="s">
        <v>99</v>
      </c>
      <c r="E870" s="244" t="s">
        <v>489</v>
      </c>
      <c r="F870" s="244" t="s">
        <v>92</v>
      </c>
      <c r="G870" s="209">
        <f t="shared" si="665"/>
        <v>100</v>
      </c>
      <c r="H870" s="490">
        <f t="shared" si="665"/>
        <v>100</v>
      </c>
      <c r="I870" s="209">
        <f t="shared" si="665"/>
        <v>0</v>
      </c>
      <c r="J870" s="209">
        <f t="shared" si="665"/>
        <v>0</v>
      </c>
      <c r="K870" s="209">
        <f t="shared" si="665"/>
        <v>100</v>
      </c>
      <c r="L870" s="279"/>
      <c r="M870" s="216"/>
      <c r="N870" s="211"/>
    </row>
    <row r="871" spans="1:18" s="113" customFormat="1" ht="36.75" customHeight="1" x14ac:dyDescent="0.25">
      <c r="A871" s="574" t="s">
        <v>93</v>
      </c>
      <c r="B871" s="325">
        <v>907</v>
      </c>
      <c r="C871" s="244" t="s">
        <v>84</v>
      </c>
      <c r="D871" s="244" t="s">
        <v>99</v>
      </c>
      <c r="E871" s="244" t="s">
        <v>489</v>
      </c>
      <c r="F871" s="244" t="s">
        <v>94</v>
      </c>
      <c r="G871" s="209">
        <v>100</v>
      </c>
      <c r="H871" s="490">
        <v>100</v>
      </c>
      <c r="I871" s="209">
        <v>0</v>
      </c>
      <c r="J871" s="209">
        <v>0</v>
      </c>
      <c r="K871" s="209">
        <v>100</v>
      </c>
      <c r="L871" s="279"/>
      <c r="M871" s="216"/>
      <c r="N871" s="211"/>
    </row>
    <row r="872" spans="1:18" s="242" customFormat="1" ht="63" x14ac:dyDescent="0.25">
      <c r="A872" s="239" t="s">
        <v>1098</v>
      </c>
      <c r="B872" s="205">
        <v>907</v>
      </c>
      <c r="C872" s="7" t="s">
        <v>84</v>
      </c>
      <c r="D872" s="7" t="s">
        <v>99</v>
      </c>
      <c r="E872" s="107" t="s">
        <v>304</v>
      </c>
      <c r="F872" s="7"/>
      <c r="G872" s="206">
        <f t="shared" ref="G872:H875" si="666">G873</f>
        <v>0</v>
      </c>
      <c r="H872" s="492">
        <f t="shared" si="666"/>
        <v>0</v>
      </c>
      <c r="I872" s="206">
        <f>I873</f>
        <v>40</v>
      </c>
      <c r="J872" s="206">
        <f t="shared" ref="J872:K875" si="667">J873</f>
        <v>0</v>
      </c>
      <c r="K872" s="206">
        <f t="shared" si="667"/>
        <v>0</v>
      </c>
      <c r="L872" s="279"/>
      <c r="M872" s="216"/>
      <c r="N872" s="211"/>
    </row>
    <row r="873" spans="1:18" s="242" customFormat="1" ht="47.25" x14ac:dyDescent="0.25">
      <c r="A873" s="121" t="s">
        <v>331</v>
      </c>
      <c r="B873" s="205">
        <v>907</v>
      </c>
      <c r="C873" s="7" t="s">
        <v>84</v>
      </c>
      <c r="D873" s="7" t="s">
        <v>99</v>
      </c>
      <c r="E873" s="107" t="s">
        <v>506</v>
      </c>
      <c r="F873" s="7"/>
      <c r="G873" s="206">
        <f t="shared" si="666"/>
        <v>0</v>
      </c>
      <c r="H873" s="492">
        <f t="shared" si="666"/>
        <v>0</v>
      </c>
      <c r="I873" s="206">
        <f>I874</f>
        <v>40</v>
      </c>
      <c r="J873" s="206">
        <f t="shared" si="667"/>
        <v>0</v>
      </c>
      <c r="K873" s="206">
        <f t="shared" si="667"/>
        <v>0</v>
      </c>
      <c r="L873" s="279"/>
      <c r="M873" s="216"/>
      <c r="N873" s="211"/>
    </row>
    <row r="874" spans="1:18" s="242" customFormat="1" ht="31.5" x14ac:dyDescent="0.25">
      <c r="A874" s="90" t="s">
        <v>111</v>
      </c>
      <c r="B874" s="325">
        <v>907</v>
      </c>
      <c r="C874" s="8" t="s">
        <v>84</v>
      </c>
      <c r="D874" s="8" t="s">
        <v>99</v>
      </c>
      <c r="E874" s="4" t="s">
        <v>332</v>
      </c>
      <c r="F874" s="8"/>
      <c r="G874" s="209">
        <f t="shared" si="666"/>
        <v>0</v>
      </c>
      <c r="H874" s="490">
        <f t="shared" si="666"/>
        <v>0</v>
      </c>
      <c r="I874" s="209">
        <f>I875</f>
        <v>40</v>
      </c>
      <c r="J874" s="209">
        <f t="shared" si="667"/>
        <v>0</v>
      </c>
      <c r="K874" s="209">
        <f t="shared" si="667"/>
        <v>0</v>
      </c>
      <c r="L874" s="279"/>
      <c r="M874" s="216"/>
      <c r="N874" s="211"/>
    </row>
    <row r="875" spans="1:18" s="242" customFormat="1" ht="31.5" x14ac:dyDescent="0.25">
      <c r="A875" s="574" t="s">
        <v>91</v>
      </c>
      <c r="B875" s="325">
        <v>907</v>
      </c>
      <c r="C875" s="8" t="s">
        <v>84</v>
      </c>
      <c r="D875" s="8" t="s">
        <v>99</v>
      </c>
      <c r="E875" s="4" t="s">
        <v>332</v>
      </c>
      <c r="F875" s="8" t="s">
        <v>92</v>
      </c>
      <c r="G875" s="209">
        <f t="shared" si="666"/>
        <v>0</v>
      </c>
      <c r="H875" s="490">
        <f t="shared" si="666"/>
        <v>0</v>
      </c>
      <c r="I875" s="209">
        <f>I876</f>
        <v>40</v>
      </c>
      <c r="J875" s="209">
        <f t="shared" si="667"/>
        <v>0</v>
      </c>
      <c r="K875" s="209">
        <f t="shared" si="667"/>
        <v>0</v>
      </c>
      <c r="L875" s="279"/>
      <c r="M875" s="216"/>
      <c r="N875" s="211"/>
    </row>
    <row r="876" spans="1:18" s="242" customFormat="1" ht="31.5" x14ac:dyDescent="0.25">
      <c r="A876" s="574" t="s">
        <v>93</v>
      </c>
      <c r="B876" s="325">
        <v>907</v>
      </c>
      <c r="C876" s="8" t="s">
        <v>84</v>
      </c>
      <c r="D876" s="8" t="s">
        <v>99</v>
      </c>
      <c r="E876" s="4" t="s">
        <v>332</v>
      </c>
      <c r="F876" s="8" t="s">
        <v>94</v>
      </c>
      <c r="G876" s="209">
        <v>0</v>
      </c>
      <c r="H876" s="490">
        <v>0</v>
      </c>
      <c r="I876" s="209">
        <v>40</v>
      </c>
      <c r="J876" s="209">
        <v>0</v>
      </c>
      <c r="K876" s="209">
        <v>0</v>
      </c>
      <c r="L876" s="279"/>
      <c r="M876" s="216"/>
      <c r="N876" s="211"/>
    </row>
    <row r="877" spans="1:18" ht="15.75" x14ac:dyDescent="0.25">
      <c r="A877" s="572" t="s">
        <v>200</v>
      </c>
      <c r="B877" s="205">
        <v>907</v>
      </c>
      <c r="C877" s="208" t="s">
        <v>201</v>
      </c>
      <c r="D877" s="244"/>
      <c r="E877" s="244"/>
      <c r="F877" s="244"/>
      <c r="G877" s="206">
        <f>G878+G925</f>
        <v>83192.344280000005</v>
      </c>
      <c r="H877" s="492">
        <f>H878+H925</f>
        <v>82928.313399999999</v>
      </c>
      <c r="I877" s="206">
        <f>I878+I925</f>
        <v>86058.17</v>
      </c>
      <c r="J877" s="206">
        <f>J878+J925</f>
        <v>87808.670000000013</v>
      </c>
      <c r="K877" s="206">
        <f>K878+K925</f>
        <v>90465.78</v>
      </c>
      <c r="O877" s="113"/>
      <c r="P877" s="1"/>
      <c r="Q877" s="1"/>
      <c r="R877" s="1"/>
    </row>
    <row r="878" spans="1:18" ht="15.75" x14ac:dyDescent="0.25">
      <c r="A878" s="572" t="s">
        <v>202</v>
      </c>
      <c r="B878" s="205">
        <v>907</v>
      </c>
      <c r="C878" s="208" t="s">
        <v>201</v>
      </c>
      <c r="D878" s="208" t="s">
        <v>84</v>
      </c>
      <c r="E878" s="244"/>
      <c r="F878" s="244"/>
      <c r="G878" s="206">
        <f>G879+G920</f>
        <v>64664.800000000003</v>
      </c>
      <c r="H878" s="492">
        <f>H879+H920</f>
        <v>64595.8</v>
      </c>
      <c r="I878" s="206">
        <f>I879+I920</f>
        <v>67946.97</v>
      </c>
      <c r="J878" s="206">
        <f>J879+J920</f>
        <v>69290.960000000006</v>
      </c>
      <c r="K878" s="206">
        <f>K879+K920</f>
        <v>71361.930000000008</v>
      </c>
      <c r="O878" s="113"/>
      <c r="P878" s="1"/>
      <c r="Q878" s="1"/>
      <c r="R878" s="1"/>
    </row>
    <row r="879" spans="1:18" ht="47.25" x14ac:dyDescent="0.25">
      <c r="A879" s="572" t="s">
        <v>1118</v>
      </c>
      <c r="B879" s="205">
        <v>907</v>
      </c>
      <c r="C879" s="208" t="s">
        <v>201</v>
      </c>
      <c r="D879" s="208" t="s">
        <v>84</v>
      </c>
      <c r="E879" s="208" t="s">
        <v>199</v>
      </c>
      <c r="F879" s="208"/>
      <c r="G879" s="206">
        <f>G880+G884+G897+G904+G908+G912+G916</f>
        <v>64085.700000000004</v>
      </c>
      <c r="H879" s="492">
        <f>H880+H884+H897+H904+H908+H912+H916</f>
        <v>64016.700000000004</v>
      </c>
      <c r="I879" s="206">
        <f>I880+I884+I897+I904+I908+I912</f>
        <v>67367.87</v>
      </c>
      <c r="J879" s="206">
        <f t="shared" ref="J879:K879" si="668">J880+J884+J897+J904+J908+J912</f>
        <v>68711.86</v>
      </c>
      <c r="K879" s="206">
        <f t="shared" si="668"/>
        <v>70782.83</v>
      </c>
      <c r="O879" s="113"/>
      <c r="P879" s="1"/>
      <c r="Q879" s="1"/>
      <c r="R879" s="1"/>
    </row>
    <row r="880" spans="1:18" ht="31.5" x14ac:dyDescent="0.25">
      <c r="A880" s="572" t="s">
        <v>389</v>
      </c>
      <c r="B880" s="205">
        <v>907</v>
      </c>
      <c r="C880" s="208" t="s">
        <v>201</v>
      </c>
      <c r="D880" s="208" t="s">
        <v>84</v>
      </c>
      <c r="E880" s="208" t="s">
        <v>616</v>
      </c>
      <c r="F880" s="208"/>
      <c r="G880" s="206">
        <f t="shared" ref="G880:K882" si="669">G881</f>
        <v>55725</v>
      </c>
      <c r="H880" s="492">
        <f t="shared" si="669"/>
        <v>56429</v>
      </c>
      <c r="I880" s="206">
        <f t="shared" si="669"/>
        <v>59422.64</v>
      </c>
      <c r="J880" s="206">
        <f t="shared" si="669"/>
        <v>60840.29</v>
      </c>
      <c r="K880" s="206">
        <f t="shared" si="669"/>
        <v>62676.53</v>
      </c>
      <c r="O880" s="113"/>
      <c r="P880" s="1"/>
      <c r="Q880" s="1"/>
      <c r="R880" s="1"/>
    </row>
    <row r="881" spans="1:18" ht="31.5" x14ac:dyDescent="0.25">
      <c r="A881" s="574" t="s">
        <v>203</v>
      </c>
      <c r="B881" s="325">
        <v>907</v>
      </c>
      <c r="C881" s="244" t="s">
        <v>201</v>
      </c>
      <c r="D881" s="244" t="s">
        <v>84</v>
      </c>
      <c r="E881" s="244" t="s">
        <v>617</v>
      </c>
      <c r="F881" s="244"/>
      <c r="G881" s="209">
        <f t="shared" si="669"/>
        <v>55725</v>
      </c>
      <c r="H881" s="490">
        <f t="shared" si="669"/>
        <v>56429</v>
      </c>
      <c r="I881" s="209">
        <f t="shared" si="669"/>
        <v>59422.64</v>
      </c>
      <c r="J881" s="209">
        <f t="shared" si="669"/>
        <v>60840.29</v>
      </c>
      <c r="K881" s="209">
        <f t="shared" si="669"/>
        <v>62676.53</v>
      </c>
      <c r="O881" s="113"/>
      <c r="P881" s="1"/>
      <c r="Q881" s="1"/>
      <c r="R881" s="1"/>
    </row>
    <row r="882" spans="1:18" ht="36" customHeight="1" x14ac:dyDescent="0.25">
      <c r="A882" s="574" t="s">
        <v>152</v>
      </c>
      <c r="B882" s="325">
        <v>907</v>
      </c>
      <c r="C882" s="244" t="s">
        <v>201</v>
      </c>
      <c r="D882" s="244" t="s">
        <v>84</v>
      </c>
      <c r="E882" s="244" t="s">
        <v>617</v>
      </c>
      <c r="F882" s="244" t="s">
        <v>153</v>
      </c>
      <c r="G882" s="209">
        <f t="shared" si="669"/>
        <v>55725</v>
      </c>
      <c r="H882" s="490">
        <f t="shared" si="669"/>
        <v>56429</v>
      </c>
      <c r="I882" s="209">
        <f t="shared" si="669"/>
        <v>59422.64</v>
      </c>
      <c r="J882" s="209">
        <f t="shared" si="669"/>
        <v>60840.29</v>
      </c>
      <c r="K882" s="209">
        <f t="shared" si="669"/>
        <v>62676.53</v>
      </c>
      <c r="O882" s="113"/>
      <c r="P882" s="1"/>
      <c r="Q882" s="1"/>
      <c r="R882" s="1"/>
    </row>
    <row r="883" spans="1:18" ht="15.75" x14ac:dyDescent="0.25">
      <c r="A883" s="574" t="s">
        <v>154</v>
      </c>
      <c r="B883" s="325">
        <v>907</v>
      </c>
      <c r="C883" s="244" t="s">
        <v>201</v>
      </c>
      <c r="D883" s="244" t="s">
        <v>84</v>
      </c>
      <c r="E883" s="244" t="s">
        <v>617</v>
      </c>
      <c r="F883" s="244" t="s">
        <v>155</v>
      </c>
      <c r="G883" s="18">
        <v>55725</v>
      </c>
      <c r="H883" s="491">
        <v>56429</v>
      </c>
      <c r="I883" s="18">
        <v>59422.64</v>
      </c>
      <c r="J883" s="18">
        <v>60840.29</v>
      </c>
      <c r="K883" s="18">
        <v>62676.53</v>
      </c>
      <c r="L883" s="277"/>
      <c r="O883" s="113"/>
      <c r="P883" s="1"/>
      <c r="Q883" s="1"/>
      <c r="R883" s="1"/>
    </row>
    <row r="884" spans="1:18" s="113" customFormat="1" ht="31.5" x14ac:dyDescent="0.25">
      <c r="A884" s="572" t="s">
        <v>393</v>
      </c>
      <c r="B884" s="205">
        <v>907</v>
      </c>
      <c r="C884" s="208" t="s">
        <v>201</v>
      </c>
      <c r="D884" s="208" t="s">
        <v>84</v>
      </c>
      <c r="E884" s="208" t="s">
        <v>618</v>
      </c>
      <c r="F884" s="208"/>
      <c r="G884" s="27">
        <f t="shared" ref="G884:H884" si="670">G885+G888+G891+G894</f>
        <v>436</v>
      </c>
      <c r="H884" s="598">
        <f t="shared" si="670"/>
        <v>36</v>
      </c>
      <c r="I884" s="27">
        <f>I885+I888+I891+I894</f>
        <v>336</v>
      </c>
      <c r="J884" s="27">
        <f t="shared" ref="J884:K884" si="671">J885+J888+J891+J894</f>
        <v>36</v>
      </c>
      <c r="K884" s="27">
        <f t="shared" si="671"/>
        <v>36</v>
      </c>
      <c r="L884" s="279"/>
      <c r="M884" s="216"/>
      <c r="N884" s="211"/>
    </row>
    <row r="885" spans="1:18" ht="31.7" hidden="1" customHeight="1" x14ac:dyDescent="0.25">
      <c r="A885" s="574" t="s">
        <v>156</v>
      </c>
      <c r="B885" s="325">
        <v>907</v>
      </c>
      <c r="C885" s="244" t="s">
        <v>201</v>
      </c>
      <c r="D885" s="244" t="s">
        <v>84</v>
      </c>
      <c r="E885" s="244" t="s">
        <v>653</v>
      </c>
      <c r="F885" s="244"/>
      <c r="G885" s="209">
        <f t="shared" ref="G885:H886" si="672">G886</f>
        <v>0</v>
      </c>
      <c r="H885" s="490">
        <f t="shared" si="672"/>
        <v>0</v>
      </c>
      <c r="I885" s="209">
        <f>I886</f>
        <v>0</v>
      </c>
      <c r="J885" s="209">
        <f t="shared" ref="J885:K886" si="673">J886</f>
        <v>0</v>
      </c>
      <c r="K885" s="209">
        <f t="shared" si="673"/>
        <v>0</v>
      </c>
      <c r="O885" s="113"/>
      <c r="P885" s="1"/>
      <c r="Q885" s="1"/>
      <c r="R885" s="1"/>
    </row>
    <row r="886" spans="1:18" ht="31.7" hidden="1" customHeight="1" x14ac:dyDescent="0.25">
      <c r="A886" s="574" t="s">
        <v>152</v>
      </c>
      <c r="B886" s="325">
        <v>907</v>
      </c>
      <c r="C886" s="244" t="s">
        <v>201</v>
      </c>
      <c r="D886" s="244" t="s">
        <v>84</v>
      </c>
      <c r="E886" s="244" t="s">
        <v>653</v>
      </c>
      <c r="F886" s="244" t="s">
        <v>153</v>
      </c>
      <c r="G886" s="209">
        <f t="shared" si="672"/>
        <v>0</v>
      </c>
      <c r="H886" s="490">
        <f t="shared" si="672"/>
        <v>0</v>
      </c>
      <c r="I886" s="209">
        <f>I887</f>
        <v>0</v>
      </c>
      <c r="J886" s="209">
        <f t="shared" si="673"/>
        <v>0</v>
      </c>
      <c r="K886" s="209">
        <f t="shared" si="673"/>
        <v>0</v>
      </c>
      <c r="O886" s="113"/>
      <c r="P886" s="1"/>
      <c r="Q886" s="1"/>
      <c r="R886" s="1"/>
    </row>
    <row r="887" spans="1:18" ht="15.6" hidden="1" customHeight="1" x14ac:dyDescent="0.25">
      <c r="A887" s="574" t="s">
        <v>154</v>
      </c>
      <c r="B887" s="325">
        <v>907</v>
      </c>
      <c r="C887" s="244" t="s">
        <v>201</v>
      </c>
      <c r="D887" s="244" t="s">
        <v>84</v>
      </c>
      <c r="E887" s="244" t="s">
        <v>653</v>
      </c>
      <c r="F887" s="244" t="s">
        <v>155</v>
      </c>
      <c r="G887" s="209"/>
      <c r="H887" s="490"/>
      <c r="I887" s="209"/>
      <c r="J887" s="209"/>
      <c r="K887" s="209"/>
      <c r="L887" s="277"/>
      <c r="O887" s="113"/>
      <c r="P887" s="1"/>
      <c r="Q887" s="1"/>
      <c r="R887" s="1"/>
    </row>
    <row r="888" spans="1:18" ht="31.5" x14ac:dyDescent="0.25">
      <c r="A888" s="574" t="s">
        <v>915</v>
      </c>
      <c r="B888" s="325">
        <v>907</v>
      </c>
      <c r="C888" s="244" t="s">
        <v>201</v>
      </c>
      <c r="D888" s="244" t="s">
        <v>84</v>
      </c>
      <c r="E888" s="244" t="s">
        <v>654</v>
      </c>
      <c r="F888" s="244"/>
      <c r="G888" s="209">
        <f t="shared" ref="G888:H889" si="674">G889</f>
        <v>400</v>
      </c>
      <c r="H888" s="490">
        <f t="shared" si="674"/>
        <v>0</v>
      </c>
      <c r="I888" s="209">
        <f>I889</f>
        <v>300</v>
      </c>
      <c r="J888" s="209">
        <f t="shared" ref="J888:K889" si="675">J889</f>
        <v>0</v>
      </c>
      <c r="K888" s="209">
        <f t="shared" si="675"/>
        <v>0</v>
      </c>
      <c r="O888" s="113"/>
      <c r="P888" s="1"/>
      <c r="Q888" s="1"/>
      <c r="R888" s="1"/>
    </row>
    <row r="889" spans="1:18" ht="37.5" customHeight="1" x14ac:dyDescent="0.25">
      <c r="A889" s="574" t="s">
        <v>152</v>
      </c>
      <c r="B889" s="325">
        <v>907</v>
      </c>
      <c r="C889" s="244" t="s">
        <v>201</v>
      </c>
      <c r="D889" s="244" t="s">
        <v>84</v>
      </c>
      <c r="E889" s="244" t="s">
        <v>654</v>
      </c>
      <c r="F889" s="244" t="s">
        <v>153</v>
      </c>
      <c r="G889" s="209">
        <f t="shared" si="674"/>
        <v>400</v>
      </c>
      <c r="H889" s="490">
        <f t="shared" si="674"/>
        <v>0</v>
      </c>
      <c r="I889" s="209">
        <f>I890</f>
        <v>300</v>
      </c>
      <c r="J889" s="209">
        <f t="shared" si="675"/>
        <v>0</v>
      </c>
      <c r="K889" s="209">
        <f t="shared" si="675"/>
        <v>0</v>
      </c>
      <c r="O889" s="113"/>
      <c r="P889" s="1"/>
      <c r="Q889" s="1"/>
      <c r="R889" s="1"/>
    </row>
    <row r="890" spans="1:18" ht="15.75" customHeight="1" x14ac:dyDescent="0.25">
      <c r="A890" s="574" t="s">
        <v>154</v>
      </c>
      <c r="B890" s="325">
        <v>907</v>
      </c>
      <c r="C890" s="244" t="s">
        <v>201</v>
      </c>
      <c r="D890" s="244" t="s">
        <v>84</v>
      </c>
      <c r="E890" s="244" t="s">
        <v>654</v>
      </c>
      <c r="F890" s="244" t="s">
        <v>155</v>
      </c>
      <c r="G890" s="209">
        <v>400</v>
      </c>
      <c r="H890" s="490">
        <v>0</v>
      </c>
      <c r="I890" s="209">
        <v>300</v>
      </c>
      <c r="J890" s="209">
        <v>0</v>
      </c>
      <c r="K890" s="209">
        <v>0</v>
      </c>
      <c r="O890" s="113"/>
      <c r="P890" s="1"/>
      <c r="Q890" s="1"/>
      <c r="R890" s="1"/>
    </row>
    <row r="891" spans="1:18" s="113" customFormat="1" ht="36" customHeight="1" x14ac:dyDescent="0.25">
      <c r="A891" s="574" t="s">
        <v>157</v>
      </c>
      <c r="B891" s="325">
        <v>907</v>
      </c>
      <c r="C891" s="244" t="s">
        <v>201</v>
      </c>
      <c r="D891" s="244" t="s">
        <v>84</v>
      </c>
      <c r="E891" s="244" t="s">
        <v>619</v>
      </c>
      <c r="F891" s="244"/>
      <c r="G891" s="209">
        <f t="shared" ref="G891:H892" si="676">G892</f>
        <v>36</v>
      </c>
      <c r="H891" s="490">
        <f t="shared" si="676"/>
        <v>36</v>
      </c>
      <c r="I891" s="209">
        <f>I892</f>
        <v>36</v>
      </c>
      <c r="J891" s="209">
        <f t="shared" ref="J891:K892" si="677">J892</f>
        <v>36</v>
      </c>
      <c r="K891" s="209">
        <f t="shared" si="677"/>
        <v>36</v>
      </c>
      <c r="L891" s="279"/>
      <c r="M891" s="216"/>
      <c r="N891" s="211"/>
    </row>
    <row r="892" spans="1:18" s="113" customFormat="1" ht="41.25" customHeight="1" x14ac:dyDescent="0.25">
      <c r="A892" s="574" t="s">
        <v>152</v>
      </c>
      <c r="B892" s="325">
        <v>907</v>
      </c>
      <c r="C892" s="244" t="s">
        <v>201</v>
      </c>
      <c r="D892" s="244" t="s">
        <v>84</v>
      </c>
      <c r="E892" s="244" t="s">
        <v>619</v>
      </c>
      <c r="F892" s="244" t="s">
        <v>153</v>
      </c>
      <c r="G892" s="209">
        <f t="shared" si="676"/>
        <v>36</v>
      </c>
      <c r="H892" s="490">
        <f t="shared" si="676"/>
        <v>36</v>
      </c>
      <c r="I892" s="209">
        <f>I893</f>
        <v>36</v>
      </c>
      <c r="J892" s="209">
        <f t="shared" si="677"/>
        <v>36</v>
      </c>
      <c r="K892" s="209">
        <f t="shared" si="677"/>
        <v>36</v>
      </c>
      <c r="L892" s="279"/>
      <c r="M892" s="216"/>
      <c r="N892" s="211"/>
    </row>
    <row r="893" spans="1:18" s="113" customFormat="1" ht="15.75" customHeight="1" x14ac:dyDescent="0.25">
      <c r="A893" s="574" t="s">
        <v>154</v>
      </c>
      <c r="B893" s="325">
        <v>907</v>
      </c>
      <c r="C893" s="244" t="s">
        <v>201</v>
      </c>
      <c r="D893" s="244" t="s">
        <v>84</v>
      </c>
      <c r="E893" s="244" t="s">
        <v>619</v>
      </c>
      <c r="F893" s="244" t="s">
        <v>155</v>
      </c>
      <c r="G893" s="209">
        <v>36</v>
      </c>
      <c r="H893" s="490">
        <v>36</v>
      </c>
      <c r="I893" s="209">
        <v>36</v>
      </c>
      <c r="J893" s="209">
        <v>36</v>
      </c>
      <c r="K893" s="209">
        <v>36</v>
      </c>
      <c r="L893" s="279"/>
      <c r="M893" s="216"/>
      <c r="N893" s="211"/>
    </row>
    <row r="894" spans="1:18" s="113" customFormat="1" ht="33.75" hidden="1" customHeight="1" x14ac:dyDescent="0.25">
      <c r="A894" s="574" t="s">
        <v>159</v>
      </c>
      <c r="B894" s="325">
        <v>907</v>
      </c>
      <c r="C894" s="244" t="s">
        <v>201</v>
      </c>
      <c r="D894" s="244" t="s">
        <v>84</v>
      </c>
      <c r="E894" s="244" t="s">
        <v>764</v>
      </c>
      <c r="F894" s="244"/>
      <c r="G894" s="209">
        <f t="shared" ref="G894:H894" si="678">G896</f>
        <v>0</v>
      </c>
      <c r="H894" s="490">
        <f t="shared" si="678"/>
        <v>0</v>
      </c>
      <c r="I894" s="209">
        <f>I896</f>
        <v>0</v>
      </c>
      <c r="J894" s="209">
        <f t="shared" ref="J894:K894" si="679">J896</f>
        <v>0</v>
      </c>
      <c r="K894" s="209">
        <f t="shared" si="679"/>
        <v>0</v>
      </c>
      <c r="L894" s="279"/>
      <c r="M894" s="216"/>
      <c r="N894" s="211"/>
    </row>
    <row r="895" spans="1:18" s="113" customFormat="1" ht="15.75" hidden="1" customHeight="1" x14ac:dyDescent="0.25">
      <c r="A895" s="574" t="s">
        <v>152</v>
      </c>
      <c r="B895" s="325">
        <v>907</v>
      </c>
      <c r="C895" s="244" t="s">
        <v>201</v>
      </c>
      <c r="D895" s="244" t="s">
        <v>84</v>
      </c>
      <c r="E895" s="244" t="s">
        <v>764</v>
      </c>
      <c r="F895" s="244" t="s">
        <v>153</v>
      </c>
      <c r="G895" s="209">
        <f t="shared" ref="G895:H895" si="680">G896</f>
        <v>0</v>
      </c>
      <c r="H895" s="490">
        <f t="shared" si="680"/>
        <v>0</v>
      </c>
      <c r="I895" s="209">
        <f>I896</f>
        <v>0</v>
      </c>
      <c r="J895" s="209">
        <f t="shared" ref="J895:K895" si="681">J896</f>
        <v>0</v>
      </c>
      <c r="K895" s="209">
        <f t="shared" si="681"/>
        <v>0</v>
      </c>
      <c r="L895" s="279"/>
      <c r="M895" s="216"/>
      <c r="N895" s="211"/>
    </row>
    <row r="896" spans="1:18" s="113" customFormat="1" ht="15.75" hidden="1" customHeight="1" x14ac:dyDescent="0.25">
      <c r="A896" s="574" t="s">
        <v>154</v>
      </c>
      <c r="B896" s="325">
        <v>907</v>
      </c>
      <c r="C896" s="244" t="s">
        <v>201</v>
      </c>
      <c r="D896" s="244" t="s">
        <v>84</v>
      </c>
      <c r="E896" s="244" t="s">
        <v>764</v>
      </c>
      <c r="F896" s="244" t="s">
        <v>155</v>
      </c>
      <c r="G896" s="209"/>
      <c r="H896" s="490"/>
      <c r="I896" s="209"/>
      <c r="J896" s="209"/>
      <c r="K896" s="209"/>
      <c r="L896" s="279"/>
      <c r="M896" s="216"/>
      <c r="N896" s="211"/>
    </row>
    <row r="897" spans="1:18" s="113" customFormat="1" ht="35.450000000000003" customHeight="1" x14ac:dyDescent="0.25">
      <c r="A897" s="572" t="s">
        <v>394</v>
      </c>
      <c r="B897" s="205">
        <v>907</v>
      </c>
      <c r="C897" s="208" t="s">
        <v>201</v>
      </c>
      <c r="D897" s="208" t="s">
        <v>84</v>
      </c>
      <c r="E897" s="208" t="s">
        <v>620</v>
      </c>
      <c r="F897" s="208"/>
      <c r="G897" s="206">
        <f t="shared" ref="G897:H897" si="682">G898+G901</f>
        <v>1290</v>
      </c>
      <c r="H897" s="492">
        <f t="shared" si="682"/>
        <v>917</v>
      </c>
      <c r="I897" s="206">
        <f>I898+I901</f>
        <v>1075</v>
      </c>
      <c r="J897" s="206">
        <f t="shared" ref="J897:K897" si="683">J898+J901</f>
        <v>1075</v>
      </c>
      <c r="K897" s="206">
        <f t="shared" si="683"/>
        <v>1075</v>
      </c>
      <c r="L897" s="279"/>
      <c r="M897" s="216"/>
      <c r="N897" s="211"/>
    </row>
    <row r="898" spans="1:18" ht="33.75" hidden="1" customHeight="1" x14ac:dyDescent="0.25">
      <c r="A898" s="574" t="s">
        <v>289</v>
      </c>
      <c r="B898" s="325">
        <v>907</v>
      </c>
      <c r="C898" s="244" t="s">
        <v>201</v>
      </c>
      <c r="D898" s="244" t="s">
        <v>84</v>
      </c>
      <c r="E898" s="244" t="s">
        <v>643</v>
      </c>
      <c r="F898" s="244"/>
      <c r="G898" s="209">
        <f t="shared" ref="G898:H899" si="684">G899</f>
        <v>0</v>
      </c>
      <c r="H898" s="490">
        <f t="shared" si="684"/>
        <v>0</v>
      </c>
      <c r="I898" s="209">
        <f>I899</f>
        <v>0</v>
      </c>
      <c r="J898" s="209">
        <f t="shared" ref="J898:K899" si="685">J899</f>
        <v>0</v>
      </c>
      <c r="K898" s="209">
        <f t="shared" si="685"/>
        <v>0</v>
      </c>
      <c r="O898" s="113"/>
      <c r="P898" s="1"/>
      <c r="Q898" s="1"/>
      <c r="R898" s="1"/>
    </row>
    <row r="899" spans="1:18" ht="31.5" hidden="1" x14ac:dyDescent="0.25">
      <c r="A899" s="574" t="s">
        <v>152</v>
      </c>
      <c r="B899" s="325">
        <v>907</v>
      </c>
      <c r="C899" s="244" t="s">
        <v>201</v>
      </c>
      <c r="D899" s="244" t="s">
        <v>84</v>
      </c>
      <c r="E899" s="244" t="s">
        <v>643</v>
      </c>
      <c r="F899" s="244" t="s">
        <v>153</v>
      </c>
      <c r="G899" s="209">
        <f t="shared" si="684"/>
        <v>0</v>
      </c>
      <c r="H899" s="490">
        <f t="shared" si="684"/>
        <v>0</v>
      </c>
      <c r="I899" s="209">
        <f>I900</f>
        <v>0</v>
      </c>
      <c r="J899" s="209">
        <f t="shared" si="685"/>
        <v>0</v>
      </c>
      <c r="K899" s="209">
        <f t="shared" si="685"/>
        <v>0</v>
      </c>
      <c r="O899" s="113"/>
      <c r="P899" s="1"/>
      <c r="Q899" s="1"/>
      <c r="R899" s="1"/>
    </row>
    <row r="900" spans="1:18" ht="15.75" hidden="1" customHeight="1" x14ac:dyDescent="0.25">
      <c r="A900" s="574" t="s">
        <v>154</v>
      </c>
      <c r="B900" s="325">
        <v>907</v>
      </c>
      <c r="C900" s="244" t="s">
        <v>201</v>
      </c>
      <c r="D900" s="244" t="s">
        <v>84</v>
      </c>
      <c r="E900" s="244" t="s">
        <v>643</v>
      </c>
      <c r="F900" s="244" t="s">
        <v>155</v>
      </c>
      <c r="G900" s="209"/>
      <c r="H900" s="490"/>
      <c r="I900" s="209"/>
      <c r="J900" s="209"/>
      <c r="K900" s="209"/>
      <c r="O900" s="113"/>
      <c r="P900" s="1"/>
      <c r="Q900" s="1"/>
      <c r="R900" s="1"/>
    </row>
    <row r="901" spans="1:18" ht="34.5" customHeight="1" x14ac:dyDescent="0.25">
      <c r="A901" s="28" t="s">
        <v>271</v>
      </c>
      <c r="B901" s="325">
        <v>907</v>
      </c>
      <c r="C901" s="244" t="s">
        <v>201</v>
      </c>
      <c r="D901" s="244" t="s">
        <v>84</v>
      </c>
      <c r="E901" s="244" t="s">
        <v>621</v>
      </c>
      <c r="F901" s="244"/>
      <c r="G901" s="209">
        <f t="shared" ref="G901:H902" si="686">G902</f>
        <v>1290</v>
      </c>
      <c r="H901" s="490">
        <f t="shared" si="686"/>
        <v>917</v>
      </c>
      <c r="I901" s="209">
        <f>I902</f>
        <v>1075</v>
      </c>
      <c r="J901" s="209">
        <f t="shared" ref="J901:K902" si="687">J902</f>
        <v>1075</v>
      </c>
      <c r="K901" s="209">
        <f t="shared" si="687"/>
        <v>1075</v>
      </c>
      <c r="O901" s="113"/>
      <c r="P901" s="1"/>
      <c r="Q901" s="1"/>
      <c r="R901" s="1"/>
    </row>
    <row r="902" spans="1:18" ht="33" customHeight="1" x14ac:dyDescent="0.25">
      <c r="A902" s="536" t="s">
        <v>152</v>
      </c>
      <c r="B902" s="325">
        <v>907</v>
      </c>
      <c r="C902" s="244" t="s">
        <v>201</v>
      </c>
      <c r="D902" s="244" t="s">
        <v>84</v>
      </c>
      <c r="E902" s="244" t="s">
        <v>621</v>
      </c>
      <c r="F902" s="244" t="s">
        <v>153</v>
      </c>
      <c r="G902" s="209">
        <f t="shared" si="686"/>
        <v>1290</v>
      </c>
      <c r="H902" s="490">
        <f t="shared" si="686"/>
        <v>917</v>
      </c>
      <c r="I902" s="209">
        <f>I903</f>
        <v>1075</v>
      </c>
      <c r="J902" s="209">
        <f t="shared" si="687"/>
        <v>1075</v>
      </c>
      <c r="K902" s="209">
        <f t="shared" si="687"/>
        <v>1075</v>
      </c>
      <c r="O902" s="113"/>
      <c r="P902" s="1"/>
      <c r="Q902" s="1"/>
      <c r="R902" s="1"/>
    </row>
    <row r="903" spans="1:18" ht="15.75" customHeight="1" x14ac:dyDescent="0.25">
      <c r="A903" s="536" t="s">
        <v>154</v>
      </c>
      <c r="B903" s="325">
        <v>907</v>
      </c>
      <c r="C903" s="244" t="s">
        <v>201</v>
      </c>
      <c r="D903" s="244" t="s">
        <v>84</v>
      </c>
      <c r="E903" s="244" t="s">
        <v>621</v>
      </c>
      <c r="F903" s="244" t="s">
        <v>155</v>
      </c>
      <c r="G903" s="209">
        <v>1290</v>
      </c>
      <c r="H903" s="490">
        <v>917</v>
      </c>
      <c r="I903" s="209">
        <v>1075</v>
      </c>
      <c r="J903" s="209">
        <v>1075</v>
      </c>
      <c r="K903" s="209">
        <v>1075</v>
      </c>
      <c r="O903" s="113"/>
      <c r="P903" s="1"/>
      <c r="Q903" s="1"/>
      <c r="R903" s="1"/>
    </row>
    <row r="904" spans="1:18" s="113" customFormat="1" ht="40.700000000000003" customHeight="1" x14ac:dyDescent="0.25">
      <c r="A904" s="572" t="s">
        <v>363</v>
      </c>
      <c r="B904" s="205">
        <v>907</v>
      </c>
      <c r="C904" s="208" t="s">
        <v>201</v>
      </c>
      <c r="D904" s="208" t="s">
        <v>84</v>
      </c>
      <c r="E904" s="208" t="s">
        <v>622</v>
      </c>
      <c r="F904" s="208"/>
      <c r="G904" s="206">
        <f t="shared" ref="G904:K906" si="688">G905</f>
        <v>883.9</v>
      </c>
      <c r="H904" s="492">
        <f t="shared" si="688"/>
        <v>883.9</v>
      </c>
      <c r="I904" s="206">
        <f t="shared" si="688"/>
        <v>883.9</v>
      </c>
      <c r="J904" s="206">
        <f t="shared" si="688"/>
        <v>883.9</v>
      </c>
      <c r="K904" s="206">
        <f t="shared" si="688"/>
        <v>883.9</v>
      </c>
      <c r="L904" s="279"/>
      <c r="M904" s="216"/>
      <c r="N904" s="211"/>
    </row>
    <row r="905" spans="1:18" s="113" customFormat="1" ht="47.25" x14ac:dyDescent="0.25">
      <c r="A905" s="574" t="s">
        <v>908</v>
      </c>
      <c r="B905" s="325">
        <v>907</v>
      </c>
      <c r="C905" s="244" t="s">
        <v>201</v>
      </c>
      <c r="D905" s="244" t="s">
        <v>84</v>
      </c>
      <c r="E905" s="244" t="s">
        <v>919</v>
      </c>
      <c r="F905" s="244"/>
      <c r="G905" s="209">
        <f t="shared" si="688"/>
        <v>883.9</v>
      </c>
      <c r="H905" s="490">
        <f t="shared" si="688"/>
        <v>883.9</v>
      </c>
      <c r="I905" s="209">
        <f t="shared" si="688"/>
        <v>883.9</v>
      </c>
      <c r="J905" s="209">
        <f t="shared" si="688"/>
        <v>883.9</v>
      </c>
      <c r="K905" s="209">
        <f t="shared" si="688"/>
        <v>883.9</v>
      </c>
      <c r="L905" s="279"/>
      <c r="M905" s="216"/>
      <c r="N905" s="211"/>
    </row>
    <row r="906" spans="1:18" s="113" customFormat="1" ht="31.5" x14ac:dyDescent="0.25">
      <c r="A906" s="574" t="s">
        <v>152</v>
      </c>
      <c r="B906" s="325">
        <v>907</v>
      </c>
      <c r="C906" s="244" t="s">
        <v>201</v>
      </c>
      <c r="D906" s="244" t="s">
        <v>84</v>
      </c>
      <c r="E906" s="244" t="s">
        <v>919</v>
      </c>
      <c r="F906" s="244" t="s">
        <v>153</v>
      </c>
      <c r="G906" s="209">
        <f t="shared" si="688"/>
        <v>883.9</v>
      </c>
      <c r="H906" s="490">
        <f t="shared" si="688"/>
        <v>883.9</v>
      </c>
      <c r="I906" s="209">
        <f t="shared" si="688"/>
        <v>883.9</v>
      </c>
      <c r="J906" s="209">
        <f t="shared" si="688"/>
        <v>883.9</v>
      </c>
      <c r="K906" s="209">
        <f t="shared" si="688"/>
        <v>883.9</v>
      </c>
      <c r="L906" s="279"/>
      <c r="M906" s="216"/>
      <c r="N906" s="211"/>
    </row>
    <row r="907" spans="1:18" s="113" customFormat="1" ht="15.75" x14ac:dyDescent="0.25">
      <c r="A907" s="574" t="s">
        <v>154</v>
      </c>
      <c r="B907" s="325">
        <v>907</v>
      </c>
      <c r="C907" s="244" t="s">
        <v>201</v>
      </c>
      <c r="D907" s="244" t="s">
        <v>84</v>
      </c>
      <c r="E907" s="244" t="s">
        <v>919</v>
      </c>
      <c r="F907" s="244" t="s">
        <v>155</v>
      </c>
      <c r="G907" s="209">
        <v>883.9</v>
      </c>
      <c r="H907" s="490">
        <v>883.9</v>
      </c>
      <c r="I907" s="209">
        <v>883.9</v>
      </c>
      <c r="J907" s="209">
        <v>883.9</v>
      </c>
      <c r="K907" s="209">
        <v>883.9</v>
      </c>
      <c r="L907" s="279"/>
      <c r="M907" s="216"/>
      <c r="N907" s="211"/>
    </row>
    <row r="908" spans="1:18" s="113" customFormat="1" ht="47.25" customHeight="1" x14ac:dyDescent="0.25">
      <c r="A908" s="572" t="s">
        <v>753</v>
      </c>
      <c r="B908" s="205">
        <v>907</v>
      </c>
      <c r="C908" s="208" t="s">
        <v>201</v>
      </c>
      <c r="D908" s="208" t="s">
        <v>84</v>
      </c>
      <c r="E908" s="208" t="s">
        <v>751</v>
      </c>
      <c r="F908" s="208"/>
      <c r="G908" s="206">
        <f t="shared" ref="G908:K910" si="689">G909</f>
        <v>5022.3</v>
      </c>
      <c r="H908" s="492">
        <f t="shared" si="689"/>
        <v>5022.3</v>
      </c>
      <c r="I908" s="206">
        <f t="shared" si="689"/>
        <v>5650.33</v>
      </c>
      <c r="J908" s="206">
        <f t="shared" si="689"/>
        <v>5876.67</v>
      </c>
      <c r="K908" s="206">
        <f t="shared" si="689"/>
        <v>6111.4</v>
      </c>
      <c r="L908" s="279"/>
      <c r="M908" s="216"/>
      <c r="N908" s="211"/>
    </row>
    <row r="909" spans="1:18" s="113" customFormat="1" ht="31.5" x14ac:dyDescent="0.25">
      <c r="A909" s="536" t="s">
        <v>920</v>
      </c>
      <c r="B909" s="325">
        <v>907</v>
      </c>
      <c r="C909" s="244" t="s">
        <v>201</v>
      </c>
      <c r="D909" s="244" t="s">
        <v>84</v>
      </c>
      <c r="E909" s="244" t="s">
        <v>752</v>
      </c>
      <c r="F909" s="244"/>
      <c r="G909" s="209">
        <f t="shared" si="689"/>
        <v>5022.3</v>
      </c>
      <c r="H909" s="490">
        <f t="shared" si="689"/>
        <v>5022.3</v>
      </c>
      <c r="I909" s="209">
        <f t="shared" si="689"/>
        <v>5650.33</v>
      </c>
      <c r="J909" s="209">
        <f t="shared" si="689"/>
        <v>5876.67</v>
      </c>
      <c r="K909" s="209">
        <f t="shared" si="689"/>
        <v>6111.4</v>
      </c>
      <c r="L909" s="279"/>
      <c r="M909" s="216"/>
      <c r="N909" s="211"/>
    </row>
    <row r="910" spans="1:18" s="113" customFormat="1" ht="31.5" x14ac:dyDescent="0.25">
      <c r="A910" s="574" t="s">
        <v>152</v>
      </c>
      <c r="B910" s="325">
        <v>907</v>
      </c>
      <c r="C910" s="244" t="s">
        <v>201</v>
      </c>
      <c r="D910" s="244" t="s">
        <v>84</v>
      </c>
      <c r="E910" s="244" t="s">
        <v>752</v>
      </c>
      <c r="F910" s="244" t="s">
        <v>153</v>
      </c>
      <c r="G910" s="209">
        <f t="shared" si="689"/>
        <v>5022.3</v>
      </c>
      <c r="H910" s="490">
        <f t="shared" si="689"/>
        <v>5022.3</v>
      </c>
      <c r="I910" s="209">
        <f>I911</f>
        <v>5650.33</v>
      </c>
      <c r="J910" s="209">
        <f t="shared" si="689"/>
        <v>5876.67</v>
      </c>
      <c r="K910" s="209">
        <f t="shared" si="689"/>
        <v>6111.4</v>
      </c>
      <c r="L910" s="282"/>
      <c r="M910" s="216"/>
      <c r="N910" s="211"/>
    </row>
    <row r="911" spans="1:18" s="113" customFormat="1" ht="15.75" x14ac:dyDescent="0.25">
      <c r="A911" s="574" t="s">
        <v>154</v>
      </c>
      <c r="B911" s="325">
        <v>907</v>
      </c>
      <c r="C911" s="244" t="s">
        <v>201</v>
      </c>
      <c r="D911" s="244" t="s">
        <v>84</v>
      </c>
      <c r="E911" s="244" t="s">
        <v>752</v>
      </c>
      <c r="F911" s="244" t="s">
        <v>155</v>
      </c>
      <c r="G911" s="209">
        <v>5022.3</v>
      </c>
      <c r="H911" s="490">
        <v>5022.3</v>
      </c>
      <c r="I911" s="209">
        <v>5650.33</v>
      </c>
      <c r="J911" s="209">
        <v>5876.67</v>
      </c>
      <c r="K911" s="209">
        <v>6111.4</v>
      </c>
      <c r="L911" s="277"/>
      <c r="M911" s="216"/>
      <c r="N911" s="211"/>
    </row>
    <row r="912" spans="1:18" s="237" customFormat="1" ht="31.5" x14ac:dyDescent="0.25">
      <c r="A912" s="239" t="s">
        <v>789</v>
      </c>
      <c r="B912" s="205">
        <v>907</v>
      </c>
      <c r="C912" s="208" t="s">
        <v>201</v>
      </c>
      <c r="D912" s="208" t="s">
        <v>84</v>
      </c>
      <c r="E912" s="208" t="s">
        <v>790</v>
      </c>
      <c r="F912" s="208"/>
      <c r="G912" s="206">
        <f t="shared" ref="G912:H914" si="690">G913</f>
        <v>430.1</v>
      </c>
      <c r="H912" s="492">
        <f t="shared" si="690"/>
        <v>430.1</v>
      </c>
      <c r="I912" s="206">
        <f>I913</f>
        <v>0</v>
      </c>
      <c r="J912" s="206">
        <f t="shared" ref="J912:K914" si="691">J913</f>
        <v>0</v>
      </c>
      <c r="K912" s="206">
        <f t="shared" si="691"/>
        <v>0</v>
      </c>
      <c r="L912" s="284"/>
      <c r="M912" s="216"/>
      <c r="N912" s="211"/>
    </row>
    <row r="913" spans="1:18" s="237" customFormat="1" ht="31.5" x14ac:dyDescent="0.25">
      <c r="A913" s="20" t="s">
        <v>792</v>
      </c>
      <c r="B913" s="325">
        <v>907</v>
      </c>
      <c r="C913" s="244" t="s">
        <v>201</v>
      </c>
      <c r="D913" s="244" t="s">
        <v>84</v>
      </c>
      <c r="E913" s="244" t="s">
        <v>791</v>
      </c>
      <c r="F913" s="244"/>
      <c r="G913" s="209">
        <f t="shared" si="690"/>
        <v>430.1</v>
      </c>
      <c r="H913" s="490">
        <f t="shared" si="690"/>
        <v>430.1</v>
      </c>
      <c r="I913" s="209">
        <f>I914</f>
        <v>0</v>
      </c>
      <c r="J913" s="209">
        <f t="shared" si="691"/>
        <v>0</v>
      </c>
      <c r="K913" s="209">
        <f t="shared" si="691"/>
        <v>0</v>
      </c>
      <c r="L913" s="284"/>
      <c r="M913" s="216"/>
      <c r="N913" s="211"/>
    </row>
    <row r="914" spans="1:18" s="237" customFormat="1" ht="31.5" x14ac:dyDescent="0.25">
      <c r="A914" s="574" t="s">
        <v>152</v>
      </c>
      <c r="B914" s="325">
        <v>907</v>
      </c>
      <c r="C914" s="244" t="s">
        <v>201</v>
      </c>
      <c r="D914" s="244" t="s">
        <v>84</v>
      </c>
      <c r="E914" s="244" t="s">
        <v>791</v>
      </c>
      <c r="F914" s="244" t="s">
        <v>153</v>
      </c>
      <c r="G914" s="209">
        <f t="shared" si="690"/>
        <v>430.1</v>
      </c>
      <c r="H914" s="490">
        <f t="shared" si="690"/>
        <v>430.1</v>
      </c>
      <c r="I914" s="209">
        <f>I915</f>
        <v>0</v>
      </c>
      <c r="J914" s="209">
        <f t="shared" si="691"/>
        <v>0</v>
      </c>
      <c r="K914" s="209">
        <f t="shared" si="691"/>
        <v>0</v>
      </c>
      <c r="L914" s="284"/>
      <c r="M914" s="216"/>
      <c r="N914" s="211"/>
    </row>
    <row r="915" spans="1:18" s="237" customFormat="1" ht="15.75" x14ac:dyDescent="0.25">
      <c r="A915" s="574" t="s">
        <v>154</v>
      </c>
      <c r="B915" s="325">
        <v>907</v>
      </c>
      <c r="C915" s="244" t="s">
        <v>201</v>
      </c>
      <c r="D915" s="244" t="s">
        <v>84</v>
      </c>
      <c r="E915" s="244" t="s">
        <v>791</v>
      </c>
      <c r="F915" s="244" t="s">
        <v>155</v>
      </c>
      <c r="G915" s="209">
        <v>430.1</v>
      </c>
      <c r="H915" s="490">
        <v>430.1</v>
      </c>
      <c r="I915" s="209">
        <v>0</v>
      </c>
      <c r="J915" s="209">
        <v>0</v>
      </c>
      <c r="K915" s="209">
        <v>0</v>
      </c>
      <c r="L915" s="284"/>
      <c r="M915" s="216"/>
      <c r="N915" s="211"/>
    </row>
    <row r="916" spans="1:18" s="543" customFormat="1" ht="31.5" x14ac:dyDescent="0.25">
      <c r="A916" s="572" t="s">
        <v>1087</v>
      </c>
      <c r="B916" s="550">
        <v>907</v>
      </c>
      <c r="C916" s="552" t="s">
        <v>201</v>
      </c>
      <c r="D916" s="552" t="s">
        <v>84</v>
      </c>
      <c r="E916" s="552" t="s">
        <v>1090</v>
      </c>
      <c r="F916" s="552"/>
      <c r="G916" s="554">
        <v>298.39999999999998</v>
      </c>
      <c r="H916" s="492">
        <v>298.39999999999998</v>
      </c>
      <c r="I916" s="577">
        <v>0</v>
      </c>
      <c r="J916" s="577">
        <v>0</v>
      </c>
      <c r="K916" s="577">
        <v>0</v>
      </c>
      <c r="L916" s="284"/>
      <c r="M916" s="547"/>
      <c r="N916" s="545"/>
    </row>
    <row r="917" spans="1:18" s="543" customFormat="1" ht="31.5" x14ac:dyDescent="0.25">
      <c r="A917" s="574" t="s">
        <v>873</v>
      </c>
      <c r="B917" s="557">
        <v>907</v>
      </c>
      <c r="C917" s="551" t="s">
        <v>201</v>
      </c>
      <c r="D917" s="551" t="s">
        <v>84</v>
      </c>
      <c r="E917" s="551" t="s">
        <v>1091</v>
      </c>
      <c r="F917" s="551"/>
      <c r="G917" s="555">
        <v>298.39999999999998</v>
      </c>
      <c r="H917" s="490">
        <v>298.39999999999998</v>
      </c>
      <c r="I917" s="555">
        <v>0</v>
      </c>
      <c r="J917" s="555">
        <v>0</v>
      </c>
      <c r="K917" s="555">
        <v>0</v>
      </c>
      <c r="L917" s="284"/>
      <c r="M917" s="547"/>
      <c r="N917" s="545"/>
    </row>
    <row r="918" spans="1:18" s="543" customFormat="1" ht="31.5" x14ac:dyDescent="0.25">
      <c r="A918" s="574" t="s">
        <v>152</v>
      </c>
      <c r="B918" s="557">
        <v>907</v>
      </c>
      <c r="C918" s="551" t="s">
        <v>201</v>
      </c>
      <c r="D918" s="551" t="s">
        <v>84</v>
      </c>
      <c r="E918" s="551" t="s">
        <v>1091</v>
      </c>
      <c r="F918" s="551" t="s">
        <v>153</v>
      </c>
      <c r="G918" s="555">
        <v>298.39999999999998</v>
      </c>
      <c r="H918" s="490">
        <v>298.39999999999998</v>
      </c>
      <c r="I918" s="555">
        <v>0</v>
      </c>
      <c r="J918" s="555">
        <v>0</v>
      </c>
      <c r="K918" s="555">
        <v>0</v>
      </c>
      <c r="L918" s="284"/>
      <c r="M918" s="547"/>
      <c r="N918" s="545"/>
    </row>
    <row r="919" spans="1:18" s="543" customFormat="1" ht="15.75" x14ac:dyDescent="0.25">
      <c r="A919" s="574" t="s">
        <v>154</v>
      </c>
      <c r="B919" s="557">
        <v>907</v>
      </c>
      <c r="C919" s="551" t="s">
        <v>201</v>
      </c>
      <c r="D919" s="551" t="s">
        <v>84</v>
      </c>
      <c r="E919" s="551" t="s">
        <v>1091</v>
      </c>
      <c r="F919" s="551" t="s">
        <v>155</v>
      </c>
      <c r="G919" s="555">
        <v>298.39999999999998</v>
      </c>
      <c r="H919" s="490">
        <v>290.10000000000002</v>
      </c>
      <c r="I919" s="555">
        <v>0</v>
      </c>
      <c r="J919" s="555">
        <v>0</v>
      </c>
      <c r="K919" s="555">
        <v>0</v>
      </c>
      <c r="L919" s="284"/>
      <c r="M919" s="547"/>
      <c r="N919" s="545"/>
    </row>
    <row r="920" spans="1:18" ht="47.25" x14ac:dyDescent="0.25">
      <c r="A920" s="239" t="s">
        <v>657</v>
      </c>
      <c r="B920" s="205">
        <v>907</v>
      </c>
      <c r="C920" s="208" t="s">
        <v>201</v>
      </c>
      <c r="D920" s="208" t="s">
        <v>84</v>
      </c>
      <c r="E920" s="208" t="s">
        <v>269</v>
      </c>
      <c r="F920" s="213"/>
      <c r="G920" s="206">
        <f t="shared" ref="G920:K923" si="692">G921</f>
        <v>579.1</v>
      </c>
      <c r="H920" s="492">
        <f t="shared" si="692"/>
        <v>579.1</v>
      </c>
      <c r="I920" s="206">
        <f t="shared" si="692"/>
        <v>579.1</v>
      </c>
      <c r="J920" s="206">
        <f t="shared" si="692"/>
        <v>579.1</v>
      </c>
      <c r="K920" s="206">
        <f t="shared" si="692"/>
        <v>579.1</v>
      </c>
      <c r="M920" s="219"/>
      <c r="O920" s="113"/>
      <c r="P920" s="1"/>
      <c r="Q920" s="1"/>
      <c r="R920" s="1"/>
    </row>
    <row r="921" spans="1:18" s="113" customFormat="1" ht="47.25" x14ac:dyDescent="0.25">
      <c r="A921" s="239" t="s">
        <v>355</v>
      </c>
      <c r="B921" s="205">
        <v>907</v>
      </c>
      <c r="C921" s="208" t="s">
        <v>201</v>
      </c>
      <c r="D921" s="208" t="s">
        <v>84</v>
      </c>
      <c r="E921" s="208" t="s">
        <v>353</v>
      </c>
      <c r="F921" s="213"/>
      <c r="G921" s="206">
        <f t="shared" si="692"/>
        <v>579.1</v>
      </c>
      <c r="H921" s="492">
        <f t="shared" si="692"/>
        <v>579.1</v>
      </c>
      <c r="I921" s="206">
        <f t="shared" si="692"/>
        <v>579.1</v>
      </c>
      <c r="J921" s="206">
        <f t="shared" si="692"/>
        <v>579.1</v>
      </c>
      <c r="K921" s="206">
        <f t="shared" si="692"/>
        <v>579.1</v>
      </c>
      <c r="L921" s="279"/>
      <c r="M921" s="216"/>
      <c r="N921" s="211"/>
    </row>
    <row r="922" spans="1:18" ht="39.200000000000003" customHeight="1" x14ac:dyDescent="0.25">
      <c r="A922" s="28" t="s">
        <v>284</v>
      </c>
      <c r="B922" s="325">
        <v>907</v>
      </c>
      <c r="C922" s="244" t="s">
        <v>201</v>
      </c>
      <c r="D922" s="244" t="s">
        <v>84</v>
      </c>
      <c r="E922" s="244" t="s">
        <v>388</v>
      </c>
      <c r="F922" s="210"/>
      <c r="G922" s="209">
        <f t="shared" si="692"/>
        <v>579.1</v>
      </c>
      <c r="H922" s="490">
        <f t="shared" si="692"/>
        <v>579.1</v>
      </c>
      <c r="I922" s="209">
        <f t="shared" si="692"/>
        <v>579.1</v>
      </c>
      <c r="J922" s="209">
        <f t="shared" si="692"/>
        <v>579.1</v>
      </c>
      <c r="K922" s="209">
        <f t="shared" si="692"/>
        <v>579.1</v>
      </c>
      <c r="O922" s="113"/>
      <c r="P922" s="1"/>
      <c r="Q922" s="1"/>
      <c r="R922" s="1"/>
    </row>
    <row r="923" spans="1:18" ht="31.5" x14ac:dyDescent="0.25">
      <c r="A923" s="20" t="s">
        <v>152</v>
      </c>
      <c r="B923" s="325">
        <v>907</v>
      </c>
      <c r="C923" s="244" t="s">
        <v>201</v>
      </c>
      <c r="D923" s="244" t="s">
        <v>84</v>
      </c>
      <c r="E923" s="244" t="s">
        <v>388</v>
      </c>
      <c r="F923" s="210" t="s">
        <v>153</v>
      </c>
      <c r="G923" s="209">
        <f t="shared" si="692"/>
        <v>579.1</v>
      </c>
      <c r="H923" s="490">
        <f t="shared" si="692"/>
        <v>579.1</v>
      </c>
      <c r="I923" s="209">
        <f t="shared" si="692"/>
        <v>579.1</v>
      </c>
      <c r="J923" s="209">
        <f t="shared" si="692"/>
        <v>579.1</v>
      </c>
      <c r="K923" s="209">
        <f t="shared" si="692"/>
        <v>579.1</v>
      </c>
      <c r="O923" s="113"/>
      <c r="P923" s="1"/>
      <c r="Q923" s="1"/>
      <c r="R923" s="1"/>
    </row>
    <row r="924" spans="1:18" ht="15.75" x14ac:dyDescent="0.25">
      <c r="A924" s="97" t="s">
        <v>154</v>
      </c>
      <c r="B924" s="325">
        <v>907</v>
      </c>
      <c r="C924" s="244" t="s">
        <v>201</v>
      </c>
      <c r="D924" s="244" t="s">
        <v>84</v>
      </c>
      <c r="E924" s="244" t="s">
        <v>388</v>
      </c>
      <c r="F924" s="210" t="s">
        <v>155</v>
      </c>
      <c r="G924" s="209">
        <v>579.1</v>
      </c>
      <c r="H924" s="490">
        <v>579.1</v>
      </c>
      <c r="I924" s="209">
        <v>579.1</v>
      </c>
      <c r="J924" s="209">
        <v>579.1</v>
      </c>
      <c r="K924" s="209">
        <v>579.1</v>
      </c>
      <c r="O924" s="113"/>
      <c r="P924" s="1"/>
      <c r="Q924" s="1"/>
      <c r="R924" s="1"/>
    </row>
    <row r="925" spans="1:18" ht="19.5" customHeight="1" x14ac:dyDescent="0.25">
      <c r="A925" s="572" t="s">
        <v>204</v>
      </c>
      <c r="B925" s="205">
        <v>907</v>
      </c>
      <c r="C925" s="208" t="s">
        <v>201</v>
      </c>
      <c r="D925" s="208" t="s">
        <v>132</v>
      </c>
      <c r="E925" s="208"/>
      <c r="F925" s="208"/>
      <c r="G925" s="206">
        <f>G926+G945+G957</f>
        <v>18527.544279999998</v>
      </c>
      <c r="H925" s="492">
        <f>H926+H945+H957</f>
        <v>18332.5134</v>
      </c>
      <c r="I925" s="206">
        <f>I926+I945+I957</f>
        <v>18111.2</v>
      </c>
      <c r="J925" s="206">
        <f>J926+J945+J957</f>
        <v>18517.71</v>
      </c>
      <c r="K925" s="206">
        <f>K926+K945+K957</f>
        <v>19103.849999999999</v>
      </c>
      <c r="O925" s="113"/>
      <c r="P925" s="1"/>
      <c r="Q925" s="1"/>
      <c r="R925" s="1"/>
    </row>
    <row r="926" spans="1:18" ht="31.5" x14ac:dyDescent="0.25">
      <c r="A926" s="572" t="s">
        <v>376</v>
      </c>
      <c r="B926" s="205">
        <v>907</v>
      </c>
      <c r="C926" s="208" t="s">
        <v>201</v>
      </c>
      <c r="D926" s="208" t="s">
        <v>132</v>
      </c>
      <c r="E926" s="208" t="s">
        <v>335</v>
      </c>
      <c r="F926" s="208"/>
      <c r="G926" s="206">
        <f t="shared" ref="G926:H926" si="693">G927</f>
        <v>9995.244279999999</v>
      </c>
      <c r="H926" s="492">
        <f t="shared" si="693"/>
        <v>9716.8133999999991</v>
      </c>
      <c r="I926" s="206">
        <f>I927</f>
        <v>6767.44</v>
      </c>
      <c r="J926" s="206">
        <f t="shared" ref="J926:K926" si="694">J927</f>
        <v>6941.95</v>
      </c>
      <c r="K926" s="206">
        <f t="shared" si="694"/>
        <v>7212.73</v>
      </c>
      <c r="O926" s="113"/>
      <c r="P926" s="1"/>
      <c r="Q926" s="1"/>
      <c r="R926" s="1"/>
    </row>
    <row r="927" spans="1:18" ht="15.75" x14ac:dyDescent="0.25">
      <c r="A927" s="572" t="s">
        <v>377</v>
      </c>
      <c r="B927" s="205">
        <v>907</v>
      </c>
      <c r="C927" s="208" t="s">
        <v>201</v>
      </c>
      <c r="D927" s="208" t="s">
        <v>132</v>
      </c>
      <c r="E927" s="208" t="s">
        <v>336</v>
      </c>
      <c r="F927" s="208"/>
      <c r="G927" s="206">
        <f>G928+G942+G933</f>
        <v>9995.244279999999</v>
      </c>
      <c r="H927" s="492">
        <f>H928+H942+H933</f>
        <v>9716.8133999999991</v>
      </c>
      <c r="I927" s="206">
        <f>I928+I942</f>
        <v>6767.44</v>
      </c>
      <c r="J927" s="206">
        <f>J928+J942</f>
        <v>6941.95</v>
      </c>
      <c r="K927" s="206">
        <f>K928+K942</f>
        <v>7212.73</v>
      </c>
      <c r="O927" s="113"/>
      <c r="P927" s="1"/>
      <c r="Q927" s="1"/>
      <c r="R927" s="1"/>
    </row>
    <row r="928" spans="1:18" ht="28.15" customHeight="1" x14ac:dyDescent="0.25">
      <c r="A928" s="574" t="s">
        <v>360</v>
      </c>
      <c r="B928" s="325">
        <v>907</v>
      </c>
      <c r="C928" s="244" t="s">
        <v>201</v>
      </c>
      <c r="D928" s="244" t="s">
        <v>132</v>
      </c>
      <c r="E928" s="244" t="s">
        <v>337</v>
      </c>
      <c r="F928" s="244"/>
      <c r="G928" s="209">
        <f t="shared" ref="G928:H928" si="695">G929+G931</f>
        <v>6550.7999999999993</v>
      </c>
      <c r="H928" s="490">
        <f t="shared" si="695"/>
        <v>6768.7</v>
      </c>
      <c r="I928" s="209">
        <f>I929+I931</f>
        <v>6595.44</v>
      </c>
      <c r="J928" s="209">
        <f t="shared" ref="J928:K928" si="696">J929+J931</f>
        <v>6769.95</v>
      </c>
      <c r="K928" s="209">
        <f t="shared" si="696"/>
        <v>7040.73</v>
      </c>
      <c r="O928" s="113"/>
      <c r="P928" s="1"/>
      <c r="Q928" s="1"/>
      <c r="R928" s="1"/>
    </row>
    <row r="929" spans="1:18" ht="64.5" customHeight="1" x14ac:dyDescent="0.25">
      <c r="A929" s="574" t="s">
        <v>87</v>
      </c>
      <c r="B929" s="325">
        <v>907</v>
      </c>
      <c r="C929" s="244" t="s">
        <v>201</v>
      </c>
      <c r="D929" s="244" t="s">
        <v>132</v>
      </c>
      <c r="E929" s="244" t="s">
        <v>337</v>
      </c>
      <c r="F929" s="244" t="s">
        <v>88</v>
      </c>
      <c r="G929" s="209">
        <f t="shared" ref="G929:H929" si="697">G930</f>
        <v>6452.9</v>
      </c>
      <c r="H929" s="490">
        <f t="shared" si="697"/>
        <v>6642.8</v>
      </c>
      <c r="I929" s="209">
        <f>I930</f>
        <v>6595.44</v>
      </c>
      <c r="J929" s="209">
        <f t="shared" ref="J929:K929" si="698">J930</f>
        <v>6769.95</v>
      </c>
      <c r="K929" s="209">
        <f t="shared" si="698"/>
        <v>7040.73</v>
      </c>
      <c r="O929" s="113"/>
      <c r="P929" s="1"/>
      <c r="Q929" s="1"/>
      <c r="R929" s="1"/>
    </row>
    <row r="930" spans="1:18" ht="31.5" x14ac:dyDescent="0.25">
      <c r="A930" s="574" t="s">
        <v>89</v>
      </c>
      <c r="B930" s="325">
        <v>907</v>
      </c>
      <c r="C930" s="244" t="s">
        <v>201</v>
      </c>
      <c r="D930" s="244" t="s">
        <v>132</v>
      </c>
      <c r="E930" s="244" t="s">
        <v>337</v>
      </c>
      <c r="F930" s="244" t="s">
        <v>90</v>
      </c>
      <c r="G930" s="18">
        <v>6452.9</v>
      </c>
      <c r="H930" s="491">
        <v>6642.8</v>
      </c>
      <c r="I930" s="18">
        <v>6595.44</v>
      </c>
      <c r="J930" s="18">
        <v>6769.95</v>
      </c>
      <c r="K930" s="18">
        <v>7040.73</v>
      </c>
      <c r="O930" s="113"/>
      <c r="P930" s="1"/>
      <c r="Q930" s="1"/>
      <c r="R930" s="1"/>
    </row>
    <row r="931" spans="1:18" s="242" customFormat="1" ht="31.5" x14ac:dyDescent="0.25">
      <c r="A931" s="574" t="s">
        <v>91</v>
      </c>
      <c r="B931" s="325">
        <v>907</v>
      </c>
      <c r="C931" s="244" t="s">
        <v>201</v>
      </c>
      <c r="D931" s="244" t="s">
        <v>132</v>
      </c>
      <c r="E931" s="244" t="s">
        <v>337</v>
      </c>
      <c r="F931" s="244" t="s">
        <v>92</v>
      </c>
      <c r="G931" s="18">
        <f t="shared" ref="G931:H931" si="699">G932</f>
        <v>97.9</v>
      </c>
      <c r="H931" s="491">
        <f t="shared" si="699"/>
        <v>125.9</v>
      </c>
      <c r="I931" s="18">
        <f>I932</f>
        <v>0</v>
      </c>
      <c r="J931" s="18">
        <f t="shared" ref="J931:K931" si="700">J932</f>
        <v>0</v>
      </c>
      <c r="K931" s="18">
        <f t="shared" si="700"/>
        <v>0</v>
      </c>
      <c r="L931" s="279"/>
      <c r="M931" s="216"/>
      <c r="N931" s="211"/>
    </row>
    <row r="932" spans="1:18" s="242" customFormat="1" ht="31.5" x14ac:dyDescent="0.25">
      <c r="A932" s="574" t="s">
        <v>93</v>
      </c>
      <c r="B932" s="325">
        <v>907</v>
      </c>
      <c r="C932" s="244" t="s">
        <v>201</v>
      </c>
      <c r="D932" s="244" t="s">
        <v>132</v>
      </c>
      <c r="E932" s="244" t="s">
        <v>337</v>
      </c>
      <c r="F932" s="244" t="s">
        <v>94</v>
      </c>
      <c r="G932" s="18">
        <v>97.9</v>
      </c>
      <c r="H932" s="491">
        <v>125.9</v>
      </c>
      <c r="I932" s="18">
        <v>0</v>
      </c>
      <c r="J932" s="18">
        <v>0</v>
      </c>
      <c r="K932" s="18">
        <v>0</v>
      </c>
      <c r="L932" s="279"/>
      <c r="M932" s="216"/>
      <c r="N932" s="211"/>
    </row>
    <row r="933" spans="1:18" s="558" customFormat="1" ht="31.5" x14ac:dyDescent="0.25">
      <c r="A933" s="574" t="s">
        <v>319</v>
      </c>
      <c r="B933" s="566">
        <v>907</v>
      </c>
      <c r="C933" s="562" t="s">
        <v>201</v>
      </c>
      <c r="D933" s="562" t="s">
        <v>132</v>
      </c>
      <c r="E933" s="562" t="s">
        <v>338</v>
      </c>
      <c r="F933" s="562"/>
      <c r="G933" s="563">
        <v>2747.8442799999998</v>
      </c>
      <c r="H933" s="491">
        <v>2627.5133999999998</v>
      </c>
      <c r="I933" s="575">
        <v>0</v>
      </c>
      <c r="J933" s="575">
        <v>0</v>
      </c>
      <c r="K933" s="575">
        <v>0</v>
      </c>
      <c r="L933" s="279"/>
      <c r="M933" s="560"/>
      <c r="N933" s="559"/>
    </row>
    <row r="934" spans="1:18" s="558" customFormat="1" ht="78.75" x14ac:dyDescent="0.25">
      <c r="A934" s="574" t="s">
        <v>87</v>
      </c>
      <c r="B934" s="566">
        <v>907</v>
      </c>
      <c r="C934" s="562" t="s">
        <v>201</v>
      </c>
      <c r="D934" s="562" t="s">
        <v>132</v>
      </c>
      <c r="E934" s="562" t="s">
        <v>338</v>
      </c>
      <c r="F934" s="562" t="s">
        <v>88</v>
      </c>
      <c r="G934" s="563">
        <v>2059.3226300000001</v>
      </c>
      <c r="H934" s="491">
        <v>2059.3220000000001</v>
      </c>
      <c r="I934" s="575">
        <v>0</v>
      </c>
      <c r="J934" s="575">
        <v>0</v>
      </c>
      <c r="K934" s="575">
        <v>0</v>
      </c>
      <c r="L934" s="279"/>
      <c r="M934" s="560"/>
      <c r="N934" s="559"/>
    </row>
    <row r="935" spans="1:18" s="558" customFormat="1" ht="31.5" x14ac:dyDescent="0.25">
      <c r="A935" s="574" t="s">
        <v>89</v>
      </c>
      <c r="B935" s="566">
        <v>907</v>
      </c>
      <c r="C935" s="562" t="s">
        <v>201</v>
      </c>
      <c r="D935" s="562" t="s">
        <v>132</v>
      </c>
      <c r="E935" s="562" t="s">
        <v>338</v>
      </c>
      <c r="F935" s="562" t="s">
        <v>90</v>
      </c>
      <c r="G935" s="563">
        <v>2059.3226300000001</v>
      </c>
      <c r="H935" s="491">
        <v>2059.3220000000001</v>
      </c>
      <c r="I935" s="575">
        <v>0</v>
      </c>
      <c r="J935" s="575">
        <v>0</v>
      </c>
      <c r="K935" s="575">
        <v>0</v>
      </c>
      <c r="L935" s="279"/>
      <c r="M935" s="560"/>
      <c r="N935" s="559"/>
    </row>
    <row r="936" spans="1:18" s="558" customFormat="1" ht="31.5" x14ac:dyDescent="0.25">
      <c r="A936" s="574" t="s">
        <v>91</v>
      </c>
      <c r="B936" s="566">
        <v>907</v>
      </c>
      <c r="C936" s="562" t="s">
        <v>201</v>
      </c>
      <c r="D936" s="562" t="s">
        <v>132</v>
      </c>
      <c r="E936" s="562" t="s">
        <v>338</v>
      </c>
      <c r="F936" s="562" t="s">
        <v>92</v>
      </c>
      <c r="G936" s="563">
        <v>86.407249999999976</v>
      </c>
      <c r="H936" s="491">
        <v>86.406999999999996</v>
      </c>
      <c r="I936" s="575">
        <v>0</v>
      </c>
      <c r="J936" s="575">
        <v>0</v>
      </c>
      <c r="K936" s="575">
        <v>0</v>
      </c>
      <c r="L936" s="279"/>
      <c r="M936" s="560"/>
      <c r="N936" s="559"/>
    </row>
    <row r="937" spans="1:18" s="558" customFormat="1" ht="31.5" x14ac:dyDescent="0.25">
      <c r="A937" s="574" t="s">
        <v>93</v>
      </c>
      <c r="B937" s="566">
        <v>907</v>
      </c>
      <c r="C937" s="562" t="s">
        <v>201</v>
      </c>
      <c r="D937" s="562" t="s">
        <v>132</v>
      </c>
      <c r="E937" s="562" t="s">
        <v>338</v>
      </c>
      <c r="F937" s="562" t="s">
        <v>94</v>
      </c>
      <c r="G937" s="563">
        <v>86.407249999999976</v>
      </c>
      <c r="H937" s="491">
        <v>86.406999999999996</v>
      </c>
      <c r="I937" s="575">
        <v>0</v>
      </c>
      <c r="J937" s="575">
        <v>0</v>
      </c>
      <c r="K937" s="575">
        <v>0</v>
      </c>
      <c r="L937" s="279"/>
      <c r="M937" s="560"/>
      <c r="N937" s="559"/>
    </row>
    <row r="938" spans="1:18" s="558" customFormat="1" ht="15.75" x14ac:dyDescent="0.25">
      <c r="A938" s="574" t="s">
        <v>140</v>
      </c>
      <c r="B938" s="566">
        <v>907</v>
      </c>
      <c r="C938" s="562" t="s">
        <v>201</v>
      </c>
      <c r="D938" s="562" t="s">
        <v>132</v>
      </c>
      <c r="E938" s="562" t="s">
        <v>338</v>
      </c>
      <c r="F938" s="562" t="s">
        <v>141</v>
      </c>
      <c r="G938" s="563">
        <v>602</v>
      </c>
      <c r="H938" s="491">
        <f>H939</f>
        <v>481.67</v>
      </c>
      <c r="I938" s="575">
        <v>0</v>
      </c>
      <c r="J938" s="575">
        <v>0</v>
      </c>
      <c r="K938" s="575">
        <v>0</v>
      </c>
      <c r="L938" s="279"/>
      <c r="M938" s="560"/>
      <c r="N938" s="559"/>
    </row>
    <row r="939" spans="1:18" s="549" customFormat="1" ht="31.5" x14ac:dyDescent="0.25">
      <c r="A939" s="574" t="s">
        <v>142</v>
      </c>
      <c r="B939" s="566">
        <v>907</v>
      </c>
      <c r="C939" s="562" t="s">
        <v>201</v>
      </c>
      <c r="D939" s="562" t="s">
        <v>132</v>
      </c>
      <c r="E939" s="562" t="s">
        <v>338</v>
      </c>
      <c r="F939" s="562" t="s">
        <v>143</v>
      </c>
      <c r="G939" s="563">
        <v>602</v>
      </c>
      <c r="H939" s="491">
        <v>481.67</v>
      </c>
      <c r="I939" s="575">
        <v>0</v>
      </c>
      <c r="J939" s="575">
        <v>0</v>
      </c>
      <c r="K939" s="575">
        <v>0</v>
      </c>
      <c r="L939" s="279"/>
      <c r="M939" s="556"/>
      <c r="N939" s="553"/>
    </row>
    <row r="940" spans="1:18" s="549" customFormat="1" ht="15.75" x14ac:dyDescent="0.25">
      <c r="A940" s="574" t="s">
        <v>95</v>
      </c>
      <c r="B940" s="566">
        <v>907</v>
      </c>
      <c r="C940" s="562" t="s">
        <v>201</v>
      </c>
      <c r="D940" s="562" t="s">
        <v>132</v>
      </c>
      <c r="E940" s="562" t="s">
        <v>338</v>
      </c>
      <c r="F940" s="562" t="s">
        <v>101</v>
      </c>
      <c r="G940" s="563">
        <v>0.11440000000000339</v>
      </c>
      <c r="H940" s="491">
        <v>0.1144</v>
      </c>
      <c r="I940" s="575">
        <v>0</v>
      </c>
      <c r="J940" s="575">
        <v>0</v>
      </c>
      <c r="K940" s="575">
        <v>0</v>
      </c>
      <c r="L940" s="279"/>
      <c r="M940" s="556"/>
      <c r="N940" s="553"/>
    </row>
    <row r="941" spans="1:18" s="549" customFormat="1" ht="15.75" x14ac:dyDescent="0.25">
      <c r="A941" s="574" t="s">
        <v>227</v>
      </c>
      <c r="B941" s="566">
        <v>907</v>
      </c>
      <c r="C941" s="562" t="s">
        <v>201</v>
      </c>
      <c r="D941" s="562" t="s">
        <v>132</v>
      </c>
      <c r="E941" s="562" t="s">
        <v>338</v>
      </c>
      <c r="F941" s="562" t="s">
        <v>97</v>
      </c>
      <c r="G941" s="563">
        <v>0.11440000000000339</v>
      </c>
      <c r="H941" s="491">
        <v>0.1144</v>
      </c>
      <c r="I941" s="575">
        <v>0</v>
      </c>
      <c r="J941" s="575">
        <v>0</v>
      </c>
      <c r="K941" s="575">
        <v>0</v>
      </c>
      <c r="L941" s="279"/>
      <c r="M941" s="556"/>
      <c r="N941" s="553"/>
    </row>
    <row r="942" spans="1:18" s="113" customFormat="1" ht="36.75" customHeight="1" x14ac:dyDescent="0.25">
      <c r="A942" s="574" t="s">
        <v>318</v>
      </c>
      <c r="B942" s="325">
        <v>907</v>
      </c>
      <c r="C942" s="244" t="s">
        <v>201</v>
      </c>
      <c r="D942" s="244" t="s">
        <v>132</v>
      </c>
      <c r="E942" s="244" t="s">
        <v>339</v>
      </c>
      <c r="F942" s="244"/>
      <c r="G942" s="209">
        <f t="shared" ref="G942:H943" si="701">G943</f>
        <v>696.6</v>
      </c>
      <c r="H942" s="490">
        <f t="shared" si="701"/>
        <v>320.60000000000002</v>
      </c>
      <c r="I942" s="209">
        <f>I943</f>
        <v>172</v>
      </c>
      <c r="J942" s="209">
        <f t="shared" ref="J942:K943" si="702">J943</f>
        <v>172</v>
      </c>
      <c r="K942" s="209">
        <f t="shared" si="702"/>
        <v>172</v>
      </c>
      <c r="L942" s="279"/>
      <c r="M942" s="216"/>
      <c r="N942" s="211"/>
    </row>
    <row r="943" spans="1:18" s="113" customFormat="1" ht="47.25" customHeight="1" x14ac:dyDescent="0.25">
      <c r="A943" s="574" t="s">
        <v>87</v>
      </c>
      <c r="B943" s="325">
        <v>907</v>
      </c>
      <c r="C943" s="244" t="s">
        <v>201</v>
      </c>
      <c r="D943" s="244" t="s">
        <v>132</v>
      </c>
      <c r="E943" s="244" t="s">
        <v>339</v>
      </c>
      <c r="F943" s="244" t="s">
        <v>88</v>
      </c>
      <c r="G943" s="209">
        <f t="shared" si="701"/>
        <v>696.6</v>
      </c>
      <c r="H943" s="490">
        <f t="shared" si="701"/>
        <v>320.60000000000002</v>
      </c>
      <c r="I943" s="209">
        <f>I944</f>
        <v>172</v>
      </c>
      <c r="J943" s="209">
        <f t="shared" si="702"/>
        <v>172</v>
      </c>
      <c r="K943" s="209">
        <f t="shared" si="702"/>
        <v>172</v>
      </c>
      <c r="L943" s="279"/>
      <c r="M943" s="216"/>
      <c r="N943" s="211"/>
    </row>
    <row r="944" spans="1:18" s="113" customFormat="1" ht="34.5" customHeight="1" x14ac:dyDescent="0.25">
      <c r="A944" s="574" t="s">
        <v>89</v>
      </c>
      <c r="B944" s="325">
        <v>907</v>
      </c>
      <c r="C944" s="244" t="s">
        <v>201</v>
      </c>
      <c r="D944" s="244" t="s">
        <v>132</v>
      </c>
      <c r="E944" s="244" t="s">
        <v>339</v>
      </c>
      <c r="F944" s="244" t="s">
        <v>90</v>
      </c>
      <c r="G944" s="209">
        <v>696.6</v>
      </c>
      <c r="H944" s="490">
        <v>320.60000000000002</v>
      </c>
      <c r="I944" s="209">
        <v>172</v>
      </c>
      <c r="J944" s="209">
        <v>172</v>
      </c>
      <c r="K944" s="209">
        <v>172</v>
      </c>
      <c r="L944" s="279"/>
      <c r="M944" s="216"/>
      <c r="N944" s="211"/>
    </row>
    <row r="945" spans="1:18" ht="15.75" x14ac:dyDescent="0.25">
      <c r="A945" s="572" t="s">
        <v>100</v>
      </c>
      <c r="B945" s="205">
        <v>907</v>
      </c>
      <c r="C945" s="208" t="s">
        <v>201</v>
      </c>
      <c r="D945" s="208" t="s">
        <v>132</v>
      </c>
      <c r="E945" s="208" t="s">
        <v>343</v>
      </c>
      <c r="F945" s="208"/>
      <c r="G945" s="206">
        <f t="shared" ref="G945:H945" si="703">G946</f>
        <v>5832.3</v>
      </c>
      <c r="H945" s="492">
        <f t="shared" si="703"/>
        <v>5915.7</v>
      </c>
      <c r="I945" s="206">
        <f>I946</f>
        <v>8343.76</v>
      </c>
      <c r="J945" s="206">
        <f t="shared" ref="J945:K945" si="704">J946</f>
        <v>8575.76</v>
      </c>
      <c r="K945" s="206">
        <f t="shared" si="704"/>
        <v>8891.1200000000008</v>
      </c>
      <c r="O945" s="113"/>
      <c r="P945" s="1"/>
      <c r="Q945" s="1"/>
      <c r="R945" s="1"/>
    </row>
    <row r="946" spans="1:18" s="242" customFormat="1" ht="15.75" x14ac:dyDescent="0.25">
      <c r="A946" s="572" t="s">
        <v>775</v>
      </c>
      <c r="B946" s="205">
        <v>907</v>
      </c>
      <c r="C946" s="208" t="s">
        <v>201</v>
      </c>
      <c r="D946" s="208" t="s">
        <v>132</v>
      </c>
      <c r="E946" s="208" t="s">
        <v>398</v>
      </c>
      <c r="F946" s="208"/>
      <c r="G946" s="206">
        <f t="shared" ref="G946:H946" si="705">G947+G950</f>
        <v>5832.3</v>
      </c>
      <c r="H946" s="492">
        <f t="shared" si="705"/>
        <v>5915.7</v>
      </c>
      <c r="I946" s="206">
        <f>I947+I950</f>
        <v>8343.76</v>
      </c>
      <c r="J946" s="206">
        <f t="shared" ref="J946:K946" si="706">J947+J950</f>
        <v>8575.76</v>
      </c>
      <c r="K946" s="206">
        <f t="shared" si="706"/>
        <v>8891.1200000000008</v>
      </c>
      <c r="L946" s="279"/>
      <c r="M946" s="216"/>
      <c r="N946" s="211"/>
    </row>
    <row r="947" spans="1:18" s="242" customFormat="1" ht="31.5" x14ac:dyDescent="0.25">
      <c r="A947" s="574" t="s">
        <v>318</v>
      </c>
      <c r="B947" s="325">
        <v>907</v>
      </c>
      <c r="C947" s="244" t="s">
        <v>201</v>
      </c>
      <c r="D947" s="244" t="s">
        <v>132</v>
      </c>
      <c r="E947" s="244" t="s">
        <v>401</v>
      </c>
      <c r="F947" s="244"/>
      <c r="G947" s="209">
        <f t="shared" ref="G947:H948" si="707">G948</f>
        <v>0</v>
      </c>
      <c r="H947" s="490">
        <f t="shared" si="707"/>
        <v>83.4</v>
      </c>
      <c r="I947" s="209">
        <f>I948</f>
        <v>387</v>
      </c>
      <c r="J947" s="209">
        <f t="shared" ref="J947:K948" si="708">J948</f>
        <v>387</v>
      </c>
      <c r="K947" s="209">
        <f t="shared" si="708"/>
        <v>387</v>
      </c>
      <c r="L947" s="279"/>
      <c r="M947" s="216"/>
      <c r="N947" s="211"/>
    </row>
    <row r="948" spans="1:18" s="242" customFormat="1" ht="78.75" x14ac:dyDescent="0.25">
      <c r="A948" s="574" t="s">
        <v>87</v>
      </c>
      <c r="B948" s="325">
        <v>907</v>
      </c>
      <c r="C948" s="244" t="s">
        <v>201</v>
      </c>
      <c r="D948" s="244" t="s">
        <v>132</v>
      </c>
      <c r="E948" s="244" t="s">
        <v>401</v>
      </c>
      <c r="F948" s="244" t="s">
        <v>88</v>
      </c>
      <c r="G948" s="209">
        <f t="shared" si="707"/>
        <v>0</v>
      </c>
      <c r="H948" s="490">
        <f t="shared" si="707"/>
        <v>83.4</v>
      </c>
      <c r="I948" s="209">
        <f>I949</f>
        <v>387</v>
      </c>
      <c r="J948" s="209">
        <f t="shared" si="708"/>
        <v>387</v>
      </c>
      <c r="K948" s="209">
        <f t="shared" si="708"/>
        <v>387</v>
      </c>
      <c r="L948" s="279"/>
      <c r="M948" s="216"/>
      <c r="N948" s="211"/>
    </row>
    <row r="949" spans="1:18" s="242" customFormat="1" ht="15.75" x14ac:dyDescent="0.25">
      <c r="A949" s="574" t="s">
        <v>171</v>
      </c>
      <c r="B949" s="325">
        <v>907</v>
      </c>
      <c r="C949" s="244" t="s">
        <v>201</v>
      </c>
      <c r="D949" s="244" t="s">
        <v>132</v>
      </c>
      <c r="E949" s="244" t="s">
        <v>401</v>
      </c>
      <c r="F949" s="244" t="s">
        <v>120</v>
      </c>
      <c r="G949" s="209"/>
      <c r="H949" s="490">
        <v>83.4</v>
      </c>
      <c r="I949" s="209">
        <v>387</v>
      </c>
      <c r="J949" s="209">
        <v>387</v>
      </c>
      <c r="K949" s="209">
        <v>387</v>
      </c>
      <c r="L949" s="279"/>
      <c r="M949" s="216"/>
      <c r="N949" s="211"/>
    </row>
    <row r="950" spans="1:18" s="242" customFormat="1" ht="15.75" x14ac:dyDescent="0.25">
      <c r="A950" s="574" t="s">
        <v>296</v>
      </c>
      <c r="B950" s="325">
        <v>907</v>
      </c>
      <c r="C950" s="244" t="s">
        <v>201</v>
      </c>
      <c r="D950" s="244" t="s">
        <v>132</v>
      </c>
      <c r="E950" s="244" t="s">
        <v>400</v>
      </c>
      <c r="F950" s="244"/>
      <c r="G950" s="209">
        <f t="shared" ref="G950:H950" si="709">G951+G953+G955</f>
        <v>5832.3</v>
      </c>
      <c r="H950" s="490">
        <f t="shared" si="709"/>
        <v>5832.3</v>
      </c>
      <c r="I950" s="209">
        <f>I951+I953+I955</f>
        <v>7956.76</v>
      </c>
      <c r="J950" s="209">
        <f t="shared" ref="J950:K950" si="710">J951+J953+J955</f>
        <v>8188.76</v>
      </c>
      <c r="K950" s="209">
        <f t="shared" si="710"/>
        <v>8504.1200000000008</v>
      </c>
      <c r="L950" s="279"/>
      <c r="M950" s="216"/>
      <c r="N950" s="211"/>
    </row>
    <row r="951" spans="1:18" s="242" customFormat="1" ht="78.75" x14ac:dyDescent="0.25">
      <c r="A951" s="574" t="s">
        <v>87</v>
      </c>
      <c r="B951" s="325">
        <v>907</v>
      </c>
      <c r="C951" s="244" t="s">
        <v>201</v>
      </c>
      <c r="D951" s="244" t="s">
        <v>132</v>
      </c>
      <c r="E951" s="244" t="s">
        <v>400</v>
      </c>
      <c r="F951" s="244" t="s">
        <v>88</v>
      </c>
      <c r="G951" s="209">
        <f t="shared" ref="G951:H951" si="711">G952</f>
        <v>5634.8</v>
      </c>
      <c r="H951" s="490">
        <f t="shared" si="711"/>
        <v>5634.8</v>
      </c>
      <c r="I951" s="209">
        <f>I952</f>
        <v>7651.76</v>
      </c>
      <c r="J951" s="209">
        <f t="shared" ref="J951:K951" si="712">J952</f>
        <v>7883.76</v>
      </c>
      <c r="K951" s="209">
        <f t="shared" si="712"/>
        <v>8199.1200000000008</v>
      </c>
      <c r="L951" s="279"/>
      <c r="M951" s="216"/>
      <c r="N951" s="211"/>
    </row>
    <row r="952" spans="1:18" s="242" customFormat="1" ht="15.75" x14ac:dyDescent="0.25">
      <c r="A952" s="574" t="s">
        <v>171</v>
      </c>
      <c r="B952" s="325">
        <v>907</v>
      </c>
      <c r="C952" s="244" t="s">
        <v>201</v>
      </c>
      <c r="D952" s="244" t="s">
        <v>132</v>
      </c>
      <c r="E952" s="244" t="s">
        <v>400</v>
      </c>
      <c r="F952" s="244" t="s">
        <v>120</v>
      </c>
      <c r="G952" s="209">
        <v>5634.8</v>
      </c>
      <c r="H952" s="490">
        <v>5634.8</v>
      </c>
      <c r="I952" s="209">
        <v>7651.76</v>
      </c>
      <c r="J952" s="209">
        <v>7883.76</v>
      </c>
      <c r="K952" s="209">
        <v>8199.1200000000008</v>
      </c>
      <c r="L952" s="279"/>
      <c r="M952" s="216"/>
      <c r="N952" s="211"/>
    </row>
    <row r="953" spans="1:18" s="242" customFormat="1" ht="31.5" x14ac:dyDescent="0.25">
      <c r="A953" s="574" t="s">
        <v>91</v>
      </c>
      <c r="B953" s="325">
        <v>907</v>
      </c>
      <c r="C953" s="244" t="s">
        <v>201</v>
      </c>
      <c r="D953" s="244" t="s">
        <v>132</v>
      </c>
      <c r="E953" s="244" t="s">
        <v>400</v>
      </c>
      <c r="F953" s="244" t="s">
        <v>92</v>
      </c>
      <c r="G953" s="209">
        <f t="shared" ref="G953:H953" si="713">G954</f>
        <v>192.6</v>
      </c>
      <c r="H953" s="490">
        <f t="shared" si="713"/>
        <v>192.6</v>
      </c>
      <c r="I953" s="209">
        <f>I954</f>
        <v>290</v>
      </c>
      <c r="J953" s="209">
        <f t="shared" ref="J953:K953" si="714">J954</f>
        <v>290</v>
      </c>
      <c r="K953" s="209">
        <f t="shared" si="714"/>
        <v>290</v>
      </c>
      <c r="L953" s="279"/>
      <c r="M953" s="216"/>
      <c r="N953" s="211"/>
    </row>
    <row r="954" spans="1:18" s="242" customFormat="1" ht="31.5" x14ac:dyDescent="0.25">
      <c r="A954" s="574" t="s">
        <v>93</v>
      </c>
      <c r="B954" s="325">
        <v>907</v>
      </c>
      <c r="C954" s="244" t="s">
        <v>201</v>
      </c>
      <c r="D954" s="244" t="s">
        <v>132</v>
      </c>
      <c r="E954" s="244" t="s">
        <v>400</v>
      </c>
      <c r="F954" s="244" t="s">
        <v>94</v>
      </c>
      <c r="G954" s="209">
        <v>192.6</v>
      </c>
      <c r="H954" s="490">
        <v>192.6</v>
      </c>
      <c r="I954" s="209">
        <v>290</v>
      </c>
      <c r="J954" s="209">
        <v>290</v>
      </c>
      <c r="K954" s="209">
        <v>290</v>
      </c>
      <c r="L954" s="279"/>
      <c r="M954" s="216"/>
      <c r="N954" s="211"/>
    </row>
    <row r="955" spans="1:18" s="242" customFormat="1" ht="15.75" x14ac:dyDescent="0.25">
      <c r="A955" s="574" t="s">
        <v>95</v>
      </c>
      <c r="B955" s="325">
        <v>907</v>
      </c>
      <c r="C955" s="244" t="s">
        <v>201</v>
      </c>
      <c r="D955" s="244" t="s">
        <v>132</v>
      </c>
      <c r="E955" s="244" t="s">
        <v>400</v>
      </c>
      <c r="F955" s="244" t="s">
        <v>101</v>
      </c>
      <c r="G955" s="209">
        <f t="shared" ref="G955:H955" si="715">G956</f>
        <v>4.9000000000000004</v>
      </c>
      <c r="H955" s="490">
        <f t="shared" si="715"/>
        <v>4.9000000000000004</v>
      </c>
      <c r="I955" s="209">
        <f>I956</f>
        <v>15</v>
      </c>
      <c r="J955" s="209">
        <f t="shared" ref="J955:K955" si="716">J956</f>
        <v>15</v>
      </c>
      <c r="K955" s="209">
        <f t="shared" si="716"/>
        <v>15</v>
      </c>
      <c r="L955" s="279"/>
      <c r="M955" s="216"/>
      <c r="N955" s="211"/>
    </row>
    <row r="956" spans="1:18" s="242" customFormat="1" ht="15.75" x14ac:dyDescent="0.25">
      <c r="A956" s="574" t="s">
        <v>227</v>
      </c>
      <c r="B956" s="325">
        <v>907</v>
      </c>
      <c r="C956" s="244" t="s">
        <v>201</v>
      </c>
      <c r="D956" s="244" t="s">
        <v>132</v>
      </c>
      <c r="E956" s="244" t="s">
        <v>400</v>
      </c>
      <c r="F956" s="244" t="s">
        <v>97</v>
      </c>
      <c r="G956" s="209">
        <v>4.9000000000000004</v>
      </c>
      <c r="H956" s="490">
        <v>4.9000000000000004</v>
      </c>
      <c r="I956" s="209">
        <v>15</v>
      </c>
      <c r="J956" s="209">
        <v>15</v>
      </c>
      <c r="K956" s="209">
        <v>15</v>
      </c>
      <c r="L956" s="279"/>
      <c r="M956" s="216"/>
      <c r="N956" s="211"/>
    </row>
    <row r="957" spans="1:18" s="113" customFormat="1" ht="47.25" x14ac:dyDescent="0.25">
      <c r="A957" s="239" t="s">
        <v>1119</v>
      </c>
      <c r="B957" s="205">
        <v>907</v>
      </c>
      <c r="C957" s="208" t="s">
        <v>201</v>
      </c>
      <c r="D957" s="208" t="s">
        <v>132</v>
      </c>
      <c r="E957" s="6" t="s">
        <v>199</v>
      </c>
      <c r="F957" s="208"/>
      <c r="G957" s="206">
        <f t="shared" ref="G957:H958" si="717">G958</f>
        <v>2700</v>
      </c>
      <c r="H957" s="492">
        <f t="shared" si="717"/>
        <v>2700</v>
      </c>
      <c r="I957" s="206">
        <f>I958</f>
        <v>3000</v>
      </c>
      <c r="J957" s="206">
        <f t="shared" ref="J957:K958" si="718">J958</f>
        <v>3000</v>
      </c>
      <c r="K957" s="206">
        <f t="shared" si="718"/>
        <v>3000</v>
      </c>
      <c r="L957" s="279"/>
      <c r="M957" s="216"/>
      <c r="N957" s="211"/>
    </row>
    <row r="958" spans="1:18" s="113" customFormat="1" ht="31.5" x14ac:dyDescent="0.25">
      <c r="A958" s="525" t="s">
        <v>396</v>
      </c>
      <c r="B958" s="205">
        <v>907</v>
      </c>
      <c r="C958" s="208" t="s">
        <v>201</v>
      </c>
      <c r="D958" s="208" t="s">
        <v>132</v>
      </c>
      <c r="E958" s="6" t="s">
        <v>623</v>
      </c>
      <c r="F958" s="208"/>
      <c r="G958" s="206">
        <f t="shared" si="717"/>
        <v>2700</v>
      </c>
      <c r="H958" s="492">
        <f t="shared" si="717"/>
        <v>2700</v>
      </c>
      <c r="I958" s="206">
        <f>I959</f>
        <v>3000</v>
      </c>
      <c r="J958" s="206">
        <f t="shared" si="718"/>
        <v>3000</v>
      </c>
      <c r="K958" s="206">
        <f t="shared" si="718"/>
        <v>3000</v>
      </c>
      <c r="L958" s="279"/>
      <c r="M958" s="216"/>
      <c r="N958" s="211"/>
    </row>
    <row r="959" spans="1:18" s="113" customFormat="1" ht="15.75" x14ac:dyDescent="0.25">
      <c r="A959" s="20" t="s">
        <v>397</v>
      </c>
      <c r="B959" s="325">
        <v>907</v>
      </c>
      <c r="C959" s="244" t="s">
        <v>201</v>
      </c>
      <c r="D959" s="244" t="s">
        <v>132</v>
      </c>
      <c r="E959" s="240" t="s">
        <v>624</v>
      </c>
      <c r="F959" s="244"/>
      <c r="G959" s="209">
        <f t="shared" ref="G959:H959" si="719">G960+G962</f>
        <v>2700</v>
      </c>
      <c r="H959" s="490">
        <f t="shared" si="719"/>
        <v>2700</v>
      </c>
      <c r="I959" s="209">
        <f>I960+I962</f>
        <v>3000</v>
      </c>
      <c r="J959" s="209">
        <f t="shared" ref="J959:K959" si="720">J960+J962</f>
        <v>3000</v>
      </c>
      <c r="K959" s="209">
        <f t="shared" si="720"/>
        <v>3000</v>
      </c>
      <c r="L959" s="279"/>
      <c r="M959" s="216"/>
      <c r="N959" s="211"/>
    </row>
    <row r="960" spans="1:18" s="113" customFormat="1" ht="78.75" x14ac:dyDescent="0.25">
      <c r="A960" s="574" t="s">
        <v>87</v>
      </c>
      <c r="B960" s="325">
        <v>907</v>
      </c>
      <c r="C960" s="244" t="s">
        <v>201</v>
      </c>
      <c r="D960" s="244" t="s">
        <v>132</v>
      </c>
      <c r="E960" s="240" t="s">
        <v>624</v>
      </c>
      <c r="F960" s="244" t="s">
        <v>88</v>
      </c>
      <c r="G960" s="209">
        <f t="shared" ref="G960:H960" si="721">G961</f>
        <v>2200</v>
      </c>
      <c r="H960" s="490">
        <f t="shared" si="721"/>
        <v>2200</v>
      </c>
      <c r="I960" s="209">
        <f>I961</f>
        <v>2500</v>
      </c>
      <c r="J960" s="209">
        <f t="shared" ref="J960:K960" si="722">J961</f>
        <v>2500</v>
      </c>
      <c r="K960" s="209">
        <f t="shared" si="722"/>
        <v>2500</v>
      </c>
      <c r="L960" s="279"/>
      <c r="M960" s="216"/>
      <c r="N960" s="211"/>
    </row>
    <row r="961" spans="1:40" s="113" customFormat="1" ht="15.75" x14ac:dyDescent="0.25">
      <c r="A961" s="574" t="s">
        <v>171</v>
      </c>
      <c r="B961" s="325">
        <v>907</v>
      </c>
      <c r="C961" s="244" t="s">
        <v>201</v>
      </c>
      <c r="D961" s="244" t="s">
        <v>132</v>
      </c>
      <c r="E961" s="240" t="s">
        <v>624</v>
      </c>
      <c r="F961" s="244" t="s">
        <v>120</v>
      </c>
      <c r="G961" s="209">
        <v>2200</v>
      </c>
      <c r="H961" s="490">
        <v>2200</v>
      </c>
      <c r="I961" s="209">
        <v>2500</v>
      </c>
      <c r="J961" s="209">
        <v>2500</v>
      </c>
      <c r="K961" s="209">
        <v>2500</v>
      </c>
      <c r="L961" s="279"/>
      <c r="M961" s="216"/>
      <c r="N961" s="211"/>
    </row>
    <row r="962" spans="1:40" s="113" customFormat="1" ht="31.5" x14ac:dyDescent="0.25">
      <c r="A962" s="20" t="s">
        <v>91</v>
      </c>
      <c r="B962" s="325">
        <v>907</v>
      </c>
      <c r="C962" s="244" t="s">
        <v>201</v>
      </c>
      <c r="D962" s="244" t="s">
        <v>132</v>
      </c>
      <c r="E962" s="240" t="s">
        <v>624</v>
      </c>
      <c r="F962" s="244" t="s">
        <v>92</v>
      </c>
      <c r="G962" s="209">
        <f t="shared" ref="G962:H962" si="723">G963</f>
        <v>500</v>
      </c>
      <c r="H962" s="490">
        <f t="shared" si="723"/>
        <v>500</v>
      </c>
      <c r="I962" s="209">
        <f>I963</f>
        <v>500</v>
      </c>
      <c r="J962" s="209">
        <f t="shared" ref="J962:K962" si="724">J963</f>
        <v>500</v>
      </c>
      <c r="K962" s="209">
        <f t="shared" si="724"/>
        <v>500</v>
      </c>
      <c r="L962" s="279"/>
      <c r="M962" s="216"/>
      <c r="N962" s="211"/>
    </row>
    <row r="963" spans="1:40" s="113" customFormat="1" ht="31.5" x14ac:dyDescent="0.25">
      <c r="A963" s="20" t="s">
        <v>93</v>
      </c>
      <c r="B963" s="325">
        <v>907</v>
      </c>
      <c r="C963" s="244" t="s">
        <v>201</v>
      </c>
      <c r="D963" s="244" t="s">
        <v>132</v>
      </c>
      <c r="E963" s="240" t="s">
        <v>624</v>
      </c>
      <c r="F963" s="244" t="s">
        <v>94</v>
      </c>
      <c r="G963" s="209">
        <v>500</v>
      </c>
      <c r="H963" s="490">
        <v>500</v>
      </c>
      <c r="I963" s="209">
        <v>500</v>
      </c>
      <c r="J963" s="209">
        <v>500</v>
      </c>
      <c r="K963" s="209">
        <v>500</v>
      </c>
      <c r="L963" s="279"/>
      <c r="M963" s="216"/>
      <c r="N963" s="211"/>
    </row>
    <row r="964" spans="1:40" ht="31.5" x14ac:dyDescent="0.25">
      <c r="A964" s="570" t="s">
        <v>1120</v>
      </c>
      <c r="B964" s="205">
        <v>908</v>
      </c>
      <c r="C964" s="244"/>
      <c r="D964" s="244"/>
      <c r="E964" s="244"/>
      <c r="F964" s="244"/>
      <c r="G964" s="206">
        <f>G984+G991+G1015+G1222+G965+G1215</f>
        <v>231579.15</v>
      </c>
      <c r="H964" s="492">
        <f>H984+H991+H1015+H1222+H965+H1215</f>
        <v>239928.80000000002</v>
      </c>
      <c r="I964" s="206">
        <f>I984+I991+I1015+I1222+I965+I1215</f>
        <v>154976.522</v>
      </c>
      <c r="J964" s="206">
        <f>J984+J991+J1015+J1222+J965+J1215</f>
        <v>108349.51300000001</v>
      </c>
      <c r="K964" s="206">
        <f>K984+K991+K1015+K1222+K965+K1215</f>
        <v>103390.29000000001</v>
      </c>
      <c r="O964" s="113"/>
      <c r="P964" s="1"/>
      <c r="Q964" s="1"/>
      <c r="R964" s="1"/>
      <c r="AH964" s="1"/>
      <c r="AI964" s="1"/>
      <c r="AK964" s="1"/>
      <c r="AL964" s="1"/>
      <c r="AN964" s="1"/>
    </row>
    <row r="965" spans="1:40" ht="15.75" x14ac:dyDescent="0.25">
      <c r="A965" s="537" t="s">
        <v>83</v>
      </c>
      <c r="B965" s="205">
        <v>908</v>
      </c>
      <c r="C965" s="208" t="s">
        <v>84</v>
      </c>
      <c r="D965" s="244"/>
      <c r="E965" s="244"/>
      <c r="F965" s="244"/>
      <c r="G965" s="206">
        <f t="shared" ref="G965:K967" si="725">G966</f>
        <v>56210.25</v>
      </c>
      <c r="H965" s="492">
        <f t="shared" si="725"/>
        <v>56846.200000000004</v>
      </c>
      <c r="I965" s="206">
        <f t="shared" si="725"/>
        <v>60447.11</v>
      </c>
      <c r="J965" s="206">
        <f t="shared" si="725"/>
        <v>61058.58</v>
      </c>
      <c r="K965" s="206">
        <f t="shared" si="725"/>
        <v>56723.68</v>
      </c>
      <c r="O965" s="113"/>
      <c r="P965" s="1"/>
      <c r="Q965" s="1"/>
      <c r="R965" s="1"/>
      <c r="AH965" s="1"/>
      <c r="AI965" s="1"/>
      <c r="AK965" s="1"/>
      <c r="AL965" s="1"/>
      <c r="AN965" s="1"/>
    </row>
    <row r="966" spans="1:40" ht="15.75" x14ac:dyDescent="0.25">
      <c r="A966" s="537" t="s">
        <v>98</v>
      </c>
      <c r="B966" s="205">
        <v>908</v>
      </c>
      <c r="C966" s="208" t="s">
        <v>84</v>
      </c>
      <c r="D966" s="208" t="s">
        <v>99</v>
      </c>
      <c r="E966" s="244"/>
      <c r="F966" s="244"/>
      <c r="G966" s="206">
        <f t="shared" si="725"/>
        <v>56210.25</v>
      </c>
      <c r="H966" s="492">
        <f t="shared" si="725"/>
        <v>56846.200000000004</v>
      </c>
      <c r="I966" s="206">
        <f t="shared" si="725"/>
        <v>60447.11</v>
      </c>
      <c r="J966" s="206">
        <f t="shared" si="725"/>
        <v>61058.58</v>
      </c>
      <c r="K966" s="206">
        <f t="shared" si="725"/>
        <v>56723.68</v>
      </c>
      <c r="O966" s="113"/>
      <c r="P966" s="1"/>
      <c r="Q966" s="1"/>
      <c r="R966" s="1"/>
      <c r="AH966" s="1"/>
      <c r="AI966" s="1"/>
      <c r="AK966" s="1"/>
      <c r="AL966" s="1"/>
      <c r="AN966" s="1"/>
    </row>
    <row r="967" spans="1:40" ht="21.2" customHeight="1" x14ac:dyDescent="0.25">
      <c r="A967" s="572" t="s">
        <v>100</v>
      </c>
      <c r="B967" s="205">
        <v>908</v>
      </c>
      <c r="C967" s="208" t="s">
        <v>84</v>
      </c>
      <c r="D967" s="208" t="s">
        <v>99</v>
      </c>
      <c r="E967" s="208" t="s">
        <v>343</v>
      </c>
      <c r="F967" s="208"/>
      <c r="G967" s="27">
        <f>G968+G980</f>
        <v>56210.25</v>
      </c>
      <c r="H967" s="598">
        <f>H968+H980</f>
        <v>56846.200000000004</v>
      </c>
      <c r="I967" s="27">
        <f>I968</f>
        <v>60447.11</v>
      </c>
      <c r="J967" s="27">
        <f t="shared" si="725"/>
        <v>61058.58</v>
      </c>
      <c r="K967" s="27">
        <f t="shared" si="725"/>
        <v>56723.68</v>
      </c>
      <c r="O967" s="113"/>
      <c r="P967" s="1"/>
      <c r="Q967" s="1"/>
      <c r="R967" s="1"/>
      <c r="AH967" s="1"/>
      <c r="AI967" s="1"/>
      <c r="AK967" s="1"/>
      <c r="AL967" s="1"/>
      <c r="AN967" s="1"/>
    </row>
    <row r="968" spans="1:40" ht="15.75" x14ac:dyDescent="0.25">
      <c r="A968" s="572" t="s">
        <v>399</v>
      </c>
      <c r="B968" s="205">
        <v>908</v>
      </c>
      <c r="C968" s="208" t="s">
        <v>84</v>
      </c>
      <c r="D968" s="208" t="s">
        <v>99</v>
      </c>
      <c r="E968" s="208" t="s">
        <v>398</v>
      </c>
      <c r="F968" s="208"/>
      <c r="G968" s="27">
        <f t="shared" ref="G968:H968" si="726">G969+G972</f>
        <v>56061.05</v>
      </c>
      <c r="H968" s="598">
        <f t="shared" si="726"/>
        <v>56733.8</v>
      </c>
      <c r="I968" s="27">
        <f>I969+I972</f>
        <v>60447.11</v>
      </c>
      <c r="J968" s="27">
        <f t="shared" ref="J968:K968" si="727">J969+J972</f>
        <v>61058.58</v>
      </c>
      <c r="K968" s="27">
        <f t="shared" si="727"/>
        <v>56723.68</v>
      </c>
      <c r="O968" s="113"/>
      <c r="P968" s="1"/>
      <c r="Q968" s="1"/>
      <c r="R968" s="1"/>
      <c r="AH968" s="1"/>
      <c r="AI968" s="1"/>
      <c r="AK968" s="1"/>
      <c r="AL968" s="1"/>
      <c r="AN968" s="1"/>
    </row>
    <row r="969" spans="1:40" s="113" customFormat="1" ht="31.5" x14ac:dyDescent="0.25">
      <c r="A969" s="574" t="s">
        <v>318</v>
      </c>
      <c r="B969" s="325">
        <v>908</v>
      </c>
      <c r="C969" s="244" t="s">
        <v>84</v>
      </c>
      <c r="D969" s="244" t="s">
        <v>99</v>
      </c>
      <c r="E969" s="244" t="s">
        <v>401</v>
      </c>
      <c r="F969" s="244"/>
      <c r="G969" s="209">
        <f t="shared" ref="G969:H970" si="728">G970</f>
        <v>1077.55</v>
      </c>
      <c r="H969" s="490">
        <f t="shared" si="728"/>
        <v>890</v>
      </c>
      <c r="I969" s="209">
        <f>I970</f>
        <v>1118</v>
      </c>
      <c r="J969" s="209">
        <f t="shared" ref="J969:K970" si="729">J970</f>
        <v>1118</v>
      </c>
      <c r="K969" s="209">
        <f t="shared" si="729"/>
        <v>1118</v>
      </c>
      <c r="L969" s="279"/>
      <c r="M969" s="216"/>
      <c r="N969" s="211"/>
    </row>
    <row r="970" spans="1:40" s="113" customFormat="1" ht="78.75" x14ac:dyDescent="0.25">
      <c r="A970" s="574" t="s">
        <v>87</v>
      </c>
      <c r="B970" s="325">
        <v>908</v>
      </c>
      <c r="C970" s="244" t="s">
        <v>84</v>
      </c>
      <c r="D970" s="244" t="s">
        <v>99</v>
      </c>
      <c r="E970" s="244" t="s">
        <v>401</v>
      </c>
      <c r="F970" s="244" t="s">
        <v>88</v>
      </c>
      <c r="G970" s="209">
        <f t="shared" si="728"/>
        <v>1077.55</v>
      </c>
      <c r="H970" s="490">
        <f t="shared" si="728"/>
        <v>890</v>
      </c>
      <c r="I970" s="209">
        <f>I971</f>
        <v>1118</v>
      </c>
      <c r="J970" s="209">
        <f t="shared" si="729"/>
        <v>1118</v>
      </c>
      <c r="K970" s="209">
        <f t="shared" si="729"/>
        <v>1118</v>
      </c>
      <c r="L970" s="279"/>
      <c r="M970" s="216"/>
      <c r="N970" s="211"/>
    </row>
    <row r="971" spans="1:40" s="113" customFormat="1" ht="31.5" x14ac:dyDescent="0.25">
      <c r="A971" s="574" t="s">
        <v>89</v>
      </c>
      <c r="B971" s="325">
        <v>908</v>
      </c>
      <c r="C971" s="244" t="s">
        <v>84</v>
      </c>
      <c r="D971" s="244" t="s">
        <v>99</v>
      </c>
      <c r="E971" s="244" t="s">
        <v>401</v>
      </c>
      <c r="F971" s="244" t="s">
        <v>120</v>
      </c>
      <c r="G971" s="209">
        <v>1077.55</v>
      </c>
      <c r="H971" s="490">
        <v>890</v>
      </c>
      <c r="I971" s="209">
        <v>1118</v>
      </c>
      <c r="J971" s="209">
        <v>1118</v>
      </c>
      <c r="K971" s="209">
        <v>1118</v>
      </c>
      <c r="L971" s="279"/>
      <c r="M971" s="216"/>
      <c r="N971" s="211"/>
    </row>
    <row r="972" spans="1:40" s="113" customFormat="1" ht="15.75" x14ac:dyDescent="0.25">
      <c r="A972" s="574" t="s">
        <v>296</v>
      </c>
      <c r="B972" s="325">
        <v>908</v>
      </c>
      <c r="C972" s="244" t="s">
        <v>84</v>
      </c>
      <c r="D972" s="244" t="s">
        <v>99</v>
      </c>
      <c r="E972" s="244" t="s">
        <v>400</v>
      </c>
      <c r="F972" s="244"/>
      <c r="G972" s="18">
        <f t="shared" ref="G972:H972" si="730">G973+G975+G977</f>
        <v>54983.5</v>
      </c>
      <c r="H972" s="491">
        <f t="shared" si="730"/>
        <v>55843.8</v>
      </c>
      <c r="I972" s="18">
        <f>I973+I975+I977</f>
        <v>59329.11</v>
      </c>
      <c r="J972" s="18">
        <f t="shared" ref="J972:K972" si="731">J973+J975+J977</f>
        <v>59940.58</v>
      </c>
      <c r="K972" s="18">
        <f t="shared" si="731"/>
        <v>55605.68</v>
      </c>
      <c r="L972" s="279"/>
      <c r="M972" s="216"/>
      <c r="N972" s="211"/>
    </row>
    <row r="973" spans="1:40" ht="74.25" customHeight="1" x14ac:dyDescent="0.25">
      <c r="A973" s="574" t="s">
        <v>87</v>
      </c>
      <c r="B973" s="325">
        <v>908</v>
      </c>
      <c r="C973" s="244" t="s">
        <v>84</v>
      </c>
      <c r="D973" s="244" t="s">
        <v>99</v>
      </c>
      <c r="E973" s="244" t="s">
        <v>400</v>
      </c>
      <c r="F973" s="244" t="s">
        <v>88</v>
      </c>
      <c r="G973" s="18">
        <f t="shared" ref="G973:H973" si="732">G974</f>
        <v>39563.199999999997</v>
      </c>
      <c r="H973" s="491">
        <f t="shared" si="732"/>
        <v>39677.4</v>
      </c>
      <c r="I973" s="18">
        <f>I974</f>
        <v>42910</v>
      </c>
      <c r="J973" s="18">
        <f t="shared" ref="J973:K973" si="733">J974</f>
        <v>43521.47</v>
      </c>
      <c r="K973" s="18">
        <f t="shared" si="733"/>
        <v>45262.33</v>
      </c>
      <c r="O973" s="113"/>
      <c r="P973" s="1"/>
      <c r="Q973" s="1"/>
      <c r="R973" s="1"/>
      <c r="AH973" s="1"/>
      <c r="AI973" s="1"/>
      <c r="AK973" s="1"/>
      <c r="AL973" s="1"/>
      <c r="AN973" s="1"/>
    </row>
    <row r="974" spans="1:40" ht="15.75" x14ac:dyDescent="0.25">
      <c r="A974" s="29" t="s">
        <v>171</v>
      </c>
      <c r="B974" s="325">
        <v>908</v>
      </c>
      <c r="C974" s="244" t="s">
        <v>84</v>
      </c>
      <c r="D974" s="244" t="s">
        <v>99</v>
      </c>
      <c r="E974" s="244" t="s">
        <v>400</v>
      </c>
      <c r="F974" s="244" t="s">
        <v>120</v>
      </c>
      <c r="G974" s="18">
        <v>39563.199999999997</v>
      </c>
      <c r="H974" s="491">
        <v>39677.4</v>
      </c>
      <c r="I974" s="18">
        <v>42910</v>
      </c>
      <c r="J974" s="18">
        <v>43521.47</v>
      </c>
      <c r="K974" s="18">
        <v>45262.33</v>
      </c>
      <c r="N974" s="216"/>
      <c r="O974" s="242"/>
      <c r="P974" s="1"/>
      <c r="Q974" s="1"/>
      <c r="R974" s="1"/>
      <c r="AH974" s="1"/>
      <c r="AI974" s="1"/>
      <c r="AK974" s="1"/>
      <c r="AL974" s="1"/>
      <c r="AN974" s="1"/>
    </row>
    <row r="975" spans="1:40" ht="28.15" customHeight="1" x14ac:dyDescent="0.25">
      <c r="A975" s="574" t="s">
        <v>91</v>
      </c>
      <c r="B975" s="325">
        <v>908</v>
      </c>
      <c r="C975" s="244" t="s">
        <v>84</v>
      </c>
      <c r="D975" s="244" t="s">
        <v>99</v>
      </c>
      <c r="E975" s="244" t="s">
        <v>400</v>
      </c>
      <c r="F975" s="244" t="s">
        <v>92</v>
      </c>
      <c r="G975" s="18">
        <f t="shared" ref="G975:H975" si="734">G976</f>
        <v>14997.3</v>
      </c>
      <c r="H975" s="491">
        <f t="shared" si="734"/>
        <v>15712.6</v>
      </c>
      <c r="I975" s="18">
        <f>I976</f>
        <v>15971.69</v>
      </c>
      <c r="J975" s="18">
        <f t="shared" ref="J975:K975" si="735">J976</f>
        <v>15971.69</v>
      </c>
      <c r="K975" s="18">
        <f t="shared" si="735"/>
        <v>9895.93</v>
      </c>
      <c r="O975" s="242"/>
      <c r="P975" s="1"/>
      <c r="Q975" s="1"/>
      <c r="R975" s="1"/>
      <c r="AH975" s="1"/>
      <c r="AI975" s="1"/>
      <c r="AK975" s="1"/>
      <c r="AL975" s="1"/>
      <c r="AN975" s="1"/>
    </row>
    <row r="976" spans="1:40" ht="31.5" x14ac:dyDescent="0.25">
      <c r="A976" s="574" t="s">
        <v>93</v>
      </c>
      <c r="B976" s="325">
        <v>908</v>
      </c>
      <c r="C976" s="244" t="s">
        <v>84</v>
      </c>
      <c r="D976" s="244" t="s">
        <v>99</v>
      </c>
      <c r="E976" s="244" t="s">
        <v>400</v>
      </c>
      <c r="F976" s="244" t="s">
        <v>94</v>
      </c>
      <c r="G976" s="18">
        <v>14997.3</v>
      </c>
      <c r="H976" s="491">
        <v>15712.6</v>
      </c>
      <c r="I976" s="18">
        <v>15971.69</v>
      </c>
      <c r="J976" s="18">
        <v>15971.69</v>
      </c>
      <c r="K976" s="18">
        <v>9895.93</v>
      </c>
      <c r="L976" s="277"/>
      <c r="O976" s="242"/>
      <c r="P976" s="1"/>
      <c r="Q976" s="1"/>
      <c r="R976" s="1"/>
      <c r="AH976" s="1"/>
      <c r="AI976" s="1"/>
      <c r="AK976" s="1"/>
      <c r="AL976" s="1"/>
      <c r="AN976" s="1"/>
    </row>
    <row r="977" spans="1:40" ht="15.75" x14ac:dyDescent="0.25">
      <c r="A977" s="574" t="s">
        <v>95</v>
      </c>
      <c r="B977" s="325">
        <v>908</v>
      </c>
      <c r="C977" s="244" t="s">
        <v>84</v>
      </c>
      <c r="D977" s="244" t="s">
        <v>99</v>
      </c>
      <c r="E977" s="244" t="s">
        <v>400</v>
      </c>
      <c r="F977" s="244" t="s">
        <v>101</v>
      </c>
      <c r="G977" s="18">
        <f t="shared" ref="G977:H977" si="736">G979+G978</f>
        <v>423</v>
      </c>
      <c r="H977" s="491">
        <f t="shared" si="736"/>
        <v>453.8</v>
      </c>
      <c r="I977" s="18">
        <f>I979+I978</f>
        <v>447.42</v>
      </c>
      <c r="J977" s="18">
        <f t="shared" ref="J977:K977" si="737">J979+J978</f>
        <v>447.42</v>
      </c>
      <c r="K977" s="18">
        <f t="shared" si="737"/>
        <v>447.42</v>
      </c>
      <c r="M977" s="308"/>
      <c r="O977" s="242"/>
      <c r="P977" s="1"/>
      <c r="Q977" s="1"/>
      <c r="R977" s="1"/>
      <c r="AH977" s="1"/>
      <c r="AI977" s="1"/>
      <c r="AK977" s="1"/>
      <c r="AL977" s="1"/>
      <c r="AN977" s="1"/>
    </row>
    <row r="978" spans="1:40" s="242" customFormat="1" ht="15.75" x14ac:dyDescent="0.25">
      <c r="A978" s="574" t="s">
        <v>102</v>
      </c>
      <c r="B978" s="325">
        <v>908</v>
      </c>
      <c r="C978" s="244" t="s">
        <v>84</v>
      </c>
      <c r="D978" s="244" t="s">
        <v>99</v>
      </c>
      <c r="E978" s="244" t="s">
        <v>400</v>
      </c>
      <c r="F978" s="244" t="s">
        <v>103</v>
      </c>
      <c r="G978" s="18">
        <f t="shared" ref="G978:H978" si="738">30+2-32</f>
        <v>0</v>
      </c>
      <c r="H978" s="491">
        <f t="shared" si="738"/>
        <v>0</v>
      </c>
      <c r="I978" s="18">
        <f>30+2-32</f>
        <v>0</v>
      </c>
      <c r="J978" s="18">
        <f t="shared" ref="J978:K978" si="739">30+2-32</f>
        <v>0</v>
      </c>
      <c r="K978" s="18">
        <f t="shared" si="739"/>
        <v>0</v>
      </c>
      <c r="L978" s="279"/>
      <c r="M978" s="308"/>
      <c r="N978" s="211"/>
    </row>
    <row r="979" spans="1:40" ht="15.75" x14ac:dyDescent="0.25">
      <c r="A979" s="574" t="s">
        <v>268</v>
      </c>
      <c r="B979" s="325">
        <v>908</v>
      </c>
      <c r="C979" s="244" t="s">
        <v>84</v>
      </c>
      <c r="D979" s="244" t="s">
        <v>99</v>
      </c>
      <c r="E979" s="244" t="s">
        <v>400</v>
      </c>
      <c r="F979" s="244" t="s">
        <v>97</v>
      </c>
      <c r="G979" s="18">
        <v>423</v>
      </c>
      <c r="H979" s="491">
        <v>453.8</v>
      </c>
      <c r="I979" s="18">
        <v>447.42</v>
      </c>
      <c r="J979" s="18">
        <v>447.42</v>
      </c>
      <c r="K979" s="18">
        <v>447.42</v>
      </c>
      <c r="M979" s="220"/>
      <c r="O979" s="242"/>
      <c r="P979" s="1"/>
      <c r="Q979" s="1"/>
      <c r="R979" s="1"/>
      <c r="AH979" s="1"/>
      <c r="AI979" s="1"/>
      <c r="AK979" s="1"/>
      <c r="AL979" s="1"/>
      <c r="AN979" s="1"/>
    </row>
    <row r="980" spans="1:40" s="567" customFormat="1" ht="31.5" x14ac:dyDescent="0.25">
      <c r="A980" s="572" t="s">
        <v>344</v>
      </c>
      <c r="B980" s="570">
        <v>908</v>
      </c>
      <c r="C980" s="573" t="s">
        <v>84</v>
      </c>
      <c r="D980" s="573" t="s">
        <v>99</v>
      </c>
      <c r="E980" s="573" t="s">
        <v>342</v>
      </c>
      <c r="F980" s="573"/>
      <c r="G980" s="577">
        <v>149.19999999999999</v>
      </c>
      <c r="H980" s="492">
        <f>H981</f>
        <v>112.4</v>
      </c>
      <c r="I980" s="576">
        <v>0</v>
      </c>
      <c r="J980" s="576">
        <v>0</v>
      </c>
      <c r="K980" s="576">
        <v>0</v>
      </c>
      <c r="L980" s="279"/>
      <c r="M980" s="569"/>
      <c r="N980" s="568"/>
    </row>
    <row r="981" spans="1:40" s="567" customFormat="1" ht="31.5" x14ac:dyDescent="0.25">
      <c r="A981" s="574" t="s">
        <v>475</v>
      </c>
      <c r="B981" s="578">
        <v>908</v>
      </c>
      <c r="C981" s="571" t="s">
        <v>84</v>
      </c>
      <c r="D981" s="571" t="s">
        <v>99</v>
      </c>
      <c r="E981" s="571" t="s">
        <v>1092</v>
      </c>
      <c r="F981" s="571"/>
      <c r="G981" s="575">
        <v>149.19999999999999</v>
      </c>
      <c r="H981" s="491">
        <f>H982</f>
        <v>112.4</v>
      </c>
      <c r="I981" s="575">
        <v>0</v>
      </c>
      <c r="J981" s="575">
        <v>0</v>
      </c>
      <c r="K981" s="575">
        <v>0</v>
      </c>
      <c r="L981" s="279"/>
      <c r="M981" s="569"/>
      <c r="N981" s="568"/>
    </row>
    <row r="982" spans="1:40" s="561" customFormat="1" ht="78.75" x14ac:dyDescent="0.25">
      <c r="A982" s="574" t="s">
        <v>87</v>
      </c>
      <c r="B982" s="578">
        <v>908</v>
      </c>
      <c r="C982" s="571" t="s">
        <v>84</v>
      </c>
      <c r="D982" s="571" t="s">
        <v>99</v>
      </c>
      <c r="E982" s="571" t="s">
        <v>1092</v>
      </c>
      <c r="F982" s="571" t="s">
        <v>88</v>
      </c>
      <c r="G982" s="575">
        <v>149.19999999999999</v>
      </c>
      <c r="H982" s="491">
        <f>H983</f>
        <v>112.4</v>
      </c>
      <c r="I982" s="575">
        <v>0</v>
      </c>
      <c r="J982" s="575">
        <v>0</v>
      </c>
      <c r="K982" s="575">
        <v>0</v>
      </c>
      <c r="L982" s="279"/>
      <c r="M982" s="565"/>
      <c r="N982" s="564"/>
    </row>
    <row r="983" spans="1:40" s="561" customFormat="1" ht="31.5" x14ac:dyDescent="0.25">
      <c r="A983" s="574" t="s">
        <v>89</v>
      </c>
      <c r="B983" s="578">
        <v>908</v>
      </c>
      <c r="C983" s="571" t="s">
        <v>84</v>
      </c>
      <c r="D983" s="571" t="s">
        <v>99</v>
      </c>
      <c r="E983" s="571" t="s">
        <v>1092</v>
      </c>
      <c r="F983" s="571" t="s">
        <v>120</v>
      </c>
      <c r="G983" s="575">
        <v>149.19999999999999</v>
      </c>
      <c r="H983" s="491">
        <v>112.4</v>
      </c>
      <c r="I983" s="575">
        <v>0</v>
      </c>
      <c r="J983" s="575">
        <v>0</v>
      </c>
      <c r="K983" s="575">
        <v>0</v>
      </c>
      <c r="L983" s="279"/>
      <c r="M983" s="565"/>
      <c r="N983" s="564"/>
    </row>
    <row r="984" spans="1:40" ht="31.5" x14ac:dyDescent="0.25">
      <c r="A984" s="572" t="s">
        <v>127</v>
      </c>
      <c r="B984" s="205">
        <v>908</v>
      </c>
      <c r="C984" s="208" t="s">
        <v>123</v>
      </c>
      <c r="D984" s="208"/>
      <c r="E984" s="208"/>
      <c r="F984" s="208"/>
      <c r="G984" s="206">
        <f t="shared" ref="G984:K989" si="740">G985</f>
        <v>122.9</v>
      </c>
      <c r="H984" s="492">
        <f t="shared" si="740"/>
        <v>0</v>
      </c>
      <c r="I984" s="206">
        <f t="shared" si="740"/>
        <v>120</v>
      </c>
      <c r="J984" s="206">
        <f t="shared" si="740"/>
        <v>120</v>
      </c>
      <c r="K984" s="206">
        <f t="shared" si="740"/>
        <v>120</v>
      </c>
      <c r="M984" s="220"/>
      <c r="O984" s="242"/>
      <c r="P984" s="1"/>
      <c r="Q984" s="1"/>
      <c r="R984" s="1"/>
      <c r="AH984" s="1"/>
      <c r="AI984" s="1"/>
      <c r="AK984" s="1"/>
      <c r="AL984" s="1"/>
      <c r="AN984" s="1"/>
    </row>
    <row r="985" spans="1:40" ht="47.85" customHeight="1" x14ac:dyDescent="0.25">
      <c r="A985" s="572" t="s">
        <v>658</v>
      </c>
      <c r="B985" s="205">
        <v>908</v>
      </c>
      <c r="C985" s="208" t="s">
        <v>123</v>
      </c>
      <c r="D985" s="208" t="s">
        <v>137</v>
      </c>
      <c r="E985" s="208"/>
      <c r="F985" s="208"/>
      <c r="G985" s="206">
        <f t="shared" si="740"/>
        <v>122.9</v>
      </c>
      <c r="H985" s="492">
        <f t="shared" si="740"/>
        <v>0</v>
      </c>
      <c r="I985" s="206">
        <f>I986</f>
        <v>120</v>
      </c>
      <c r="J985" s="206">
        <f t="shared" si="740"/>
        <v>120</v>
      </c>
      <c r="K985" s="206">
        <f t="shared" si="740"/>
        <v>120</v>
      </c>
      <c r="M985" s="220"/>
      <c r="O985" s="242"/>
      <c r="P985" s="1"/>
      <c r="Q985" s="1"/>
      <c r="R985" s="1"/>
      <c r="AH985" s="1"/>
      <c r="AI985" s="1"/>
      <c r="AK985" s="1"/>
      <c r="AL985" s="1"/>
      <c r="AN985" s="1"/>
    </row>
    <row r="986" spans="1:40" ht="21.75" customHeight="1" x14ac:dyDescent="0.25">
      <c r="A986" s="572" t="s">
        <v>100</v>
      </c>
      <c r="B986" s="205">
        <v>908</v>
      </c>
      <c r="C986" s="208" t="s">
        <v>123</v>
      </c>
      <c r="D986" s="208" t="s">
        <v>137</v>
      </c>
      <c r="E986" s="208" t="s">
        <v>343</v>
      </c>
      <c r="F986" s="208"/>
      <c r="G986" s="206">
        <f t="shared" si="740"/>
        <v>122.9</v>
      </c>
      <c r="H986" s="492">
        <f t="shared" si="740"/>
        <v>0</v>
      </c>
      <c r="I986" s="206">
        <f t="shared" si="740"/>
        <v>120</v>
      </c>
      <c r="J986" s="206">
        <f t="shared" si="740"/>
        <v>120</v>
      </c>
      <c r="K986" s="206">
        <f t="shared" si="740"/>
        <v>120</v>
      </c>
      <c r="O986" s="242"/>
      <c r="P986" s="1"/>
      <c r="Q986" s="1"/>
      <c r="R986" s="1"/>
      <c r="AH986" s="1"/>
      <c r="AI986" s="1"/>
      <c r="AK986" s="1"/>
      <c r="AL986" s="1"/>
      <c r="AN986" s="1"/>
    </row>
    <row r="987" spans="1:40" ht="31.5" x14ac:dyDescent="0.25">
      <c r="A987" s="572" t="s">
        <v>344</v>
      </c>
      <c r="B987" s="205">
        <v>908</v>
      </c>
      <c r="C987" s="208" t="s">
        <v>123</v>
      </c>
      <c r="D987" s="208" t="s">
        <v>137</v>
      </c>
      <c r="E987" s="208" t="s">
        <v>342</v>
      </c>
      <c r="F987" s="208"/>
      <c r="G987" s="206">
        <f t="shared" si="740"/>
        <v>122.9</v>
      </c>
      <c r="H987" s="492">
        <f t="shared" si="740"/>
        <v>0</v>
      </c>
      <c r="I987" s="206">
        <f t="shared" si="740"/>
        <v>120</v>
      </c>
      <c r="J987" s="206">
        <f t="shared" si="740"/>
        <v>120</v>
      </c>
      <c r="K987" s="206">
        <f t="shared" si="740"/>
        <v>120</v>
      </c>
      <c r="O987" s="242"/>
      <c r="P987" s="1"/>
      <c r="Q987" s="1"/>
      <c r="R987" s="1"/>
      <c r="AH987" s="1"/>
      <c r="AI987" s="1"/>
      <c r="AK987" s="1"/>
      <c r="AL987" s="1"/>
      <c r="AN987" s="1"/>
    </row>
    <row r="988" spans="1:40" ht="15.75" x14ac:dyDescent="0.25">
      <c r="A988" s="574" t="s">
        <v>129</v>
      </c>
      <c r="B988" s="325">
        <v>908</v>
      </c>
      <c r="C988" s="244" t="s">
        <v>123</v>
      </c>
      <c r="D988" s="244" t="s">
        <v>137</v>
      </c>
      <c r="E988" s="244" t="s">
        <v>347</v>
      </c>
      <c r="F988" s="244"/>
      <c r="G988" s="209">
        <f t="shared" si="740"/>
        <v>122.9</v>
      </c>
      <c r="H988" s="490">
        <f t="shared" si="740"/>
        <v>0</v>
      </c>
      <c r="I988" s="209">
        <f t="shared" si="740"/>
        <v>120</v>
      </c>
      <c r="J988" s="209">
        <f t="shared" si="740"/>
        <v>120</v>
      </c>
      <c r="K988" s="209">
        <f t="shared" si="740"/>
        <v>120</v>
      </c>
      <c r="O988" s="242"/>
      <c r="P988" s="1"/>
      <c r="Q988" s="1"/>
      <c r="R988" s="1"/>
      <c r="AH988" s="1"/>
      <c r="AI988" s="1"/>
      <c r="AK988" s="1"/>
      <c r="AL988" s="1"/>
      <c r="AN988" s="1"/>
    </row>
    <row r="989" spans="1:40" ht="31.5" x14ac:dyDescent="0.25">
      <c r="A989" s="574" t="s">
        <v>91</v>
      </c>
      <c r="B989" s="325">
        <v>908</v>
      </c>
      <c r="C989" s="244" t="s">
        <v>123</v>
      </c>
      <c r="D989" s="244" t="s">
        <v>137</v>
      </c>
      <c r="E989" s="244" t="s">
        <v>347</v>
      </c>
      <c r="F989" s="244" t="s">
        <v>92</v>
      </c>
      <c r="G989" s="209">
        <f t="shared" si="740"/>
        <v>122.9</v>
      </c>
      <c r="H989" s="490">
        <f t="shared" si="740"/>
        <v>0</v>
      </c>
      <c r="I989" s="209">
        <f t="shared" si="740"/>
        <v>120</v>
      </c>
      <c r="J989" s="209">
        <f t="shared" si="740"/>
        <v>120</v>
      </c>
      <c r="K989" s="209">
        <f t="shared" si="740"/>
        <v>120</v>
      </c>
      <c r="O989" s="242"/>
      <c r="P989" s="1"/>
      <c r="Q989" s="1"/>
      <c r="R989" s="1"/>
      <c r="AH989" s="1"/>
      <c r="AI989" s="1"/>
      <c r="AK989" s="1"/>
      <c r="AL989" s="1"/>
      <c r="AN989" s="1"/>
    </row>
    <row r="990" spans="1:40" ht="31.5" x14ac:dyDescent="0.25">
      <c r="A990" s="574" t="s">
        <v>93</v>
      </c>
      <c r="B990" s="325">
        <v>908</v>
      </c>
      <c r="C990" s="244" t="s">
        <v>123</v>
      </c>
      <c r="D990" s="244" t="s">
        <v>137</v>
      </c>
      <c r="E990" s="244" t="s">
        <v>347</v>
      </c>
      <c r="F990" s="244" t="s">
        <v>94</v>
      </c>
      <c r="G990" s="209">
        <v>122.9</v>
      </c>
      <c r="H990" s="490">
        <v>0</v>
      </c>
      <c r="I990" s="209">
        <v>120</v>
      </c>
      <c r="J990" s="209">
        <v>120</v>
      </c>
      <c r="K990" s="209">
        <v>120</v>
      </c>
      <c r="O990" s="242"/>
      <c r="P990" s="1"/>
      <c r="Q990" s="1"/>
      <c r="R990" s="1"/>
      <c r="AH990" s="1"/>
      <c r="AI990" s="1"/>
      <c r="AK990" s="1"/>
      <c r="AL990" s="1"/>
      <c r="AN990" s="1"/>
    </row>
    <row r="991" spans="1:40" ht="15.75" x14ac:dyDescent="0.25">
      <c r="A991" s="572" t="s">
        <v>130</v>
      </c>
      <c r="B991" s="205">
        <v>908</v>
      </c>
      <c r="C991" s="208" t="s">
        <v>106</v>
      </c>
      <c r="D991" s="208"/>
      <c r="E991" s="208"/>
      <c r="F991" s="208"/>
      <c r="G991" s="206">
        <f t="shared" ref="G991:H991" si="741">G992+G998</f>
        <v>8031.6</v>
      </c>
      <c r="H991" s="492">
        <f t="shared" si="741"/>
        <v>8031.6</v>
      </c>
      <c r="I991" s="206">
        <f>I992+I998</f>
        <v>5791</v>
      </c>
      <c r="J991" s="206">
        <f t="shared" ref="J991:K991" si="742">J992+J998</f>
        <v>5939</v>
      </c>
      <c r="K991" s="206">
        <f t="shared" si="742"/>
        <v>6051</v>
      </c>
      <c r="O991" s="242"/>
      <c r="P991" s="1"/>
      <c r="Q991" s="1"/>
      <c r="R991" s="1"/>
      <c r="AH991" s="1"/>
      <c r="AI991" s="1"/>
      <c r="AK991" s="1"/>
      <c r="AL991" s="1"/>
      <c r="AN991" s="1"/>
    </row>
    <row r="992" spans="1:40" ht="15.75" x14ac:dyDescent="0.25">
      <c r="A992" s="572" t="s">
        <v>205</v>
      </c>
      <c r="B992" s="205">
        <v>908</v>
      </c>
      <c r="C992" s="208" t="s">
        <v>106</v>
      </c>
      <c r="D992" s="208" t="s">
        <v>162</v>
      </c>
      <c r="E992" s="208"/>
      <c r="F992" s="208"/>
      <c r="G992" s="206">
        <f t="shared" ref="G992:K996" si="743">G993</f>
        <v>3258</v>
      </c>
      <c r="H992" s="492">
        <f t="shared" si="743"/>
        <v>3258</v>
      </c>
      <c r="I992" s="206">
        <f t="shared" si="743"/>
        <v>3258</v>
      </c>
      <c r="J992" s="206">
        <f t="shared" si="743"/>
        <v>3258</v>
      </c>
      <c r="K992" s="206">
        <f t="shared" si="743"/>
        <v>3258</v>
      </c>
      <c r="O992" s="113"/>
      <c r="P992" s="1"/>
      <c r="Q992" s="1"/>
      <c r="R992" s="1"/>
      <c r="AH992" s="1"/>
      <c r="AI992" s="1"/>
      <c r="AK992" s="1"/>
      <c r="AL992" s="1"/>
      <c r="AN992" s="1"/>
    </row>
    <row r="993" spans="1:40" ht="15.75" x14ac:dyDescent="0.25">
      <c r="A993" s="572" t="s">
        <v>100</v>
      </c>
      <c r="B993" s="205">
        <v>908</v>
      </c>
      <c r="C993" s="208" t="s">
        <v>106</v>
      </c>
      <c r="D993" s="208" t="s">
        <v>162</v>
      </c>
      <c r="E993" s="208" t="s">
        <v>343</v>
      </c>
      <c r="F993" s="208"/>
      <c r="G993" s="206">
        <f t="shared" si="743"/>
        <v>3258</v>
      </c>
      <c r="H993" s="492">
        <f t="shared" si="743"/>
        <v>3258</v>
      </c>
      <c r="I993" s="206">
        <f t="shared" si="743"/>
        <v>3258</v>
      </c>
      <c r="J993" s="206">
        <f t="shared" si="743"/>
        <v>3258</v>
      </c>
      <c r="K993" s="206">
        <f t="shared" si="743"/>
        <v>3258</v>
      </c>
      <c r="O993" s="113"/>
      <c r="P993" s="1"/>
      <c r="Q993" s="1"/>
      <c r="R993" s="1"/>
      <c r="AH993" s="1"/>
      <c r="AI993" s="1"/>
      <c r="AK993" s="1"/>
      <c r="AL993" s="1"/>
      <c r="AN993" s="1"/>
    </row>
    <row r="994" spans="1:40" ht="31.5" x14ac:dyDescent="0.25">
      <c r="A994" s="572" t="s">
        <v>344</v>
      </c>
      <c r="B994" s="205">
        <v>908</v>
      </c>
      <c r="C994" s="208" t="s">
        <v>106</v>
      </c>
      <c r="D994" s="208" t="s">
        <v>162</v>
      </c>
      <c r="E994" s="208" t="s">
        <v>342</v>
      </c>
      <c r="F994" s="208"/>
      <c r="G994" s="206">
        <f t="shared" si="743"/>
        <v>3258</v>
      </c>
      <c r="H994" s="492">
        <f t="shared" si="743"/>
        <v>3258</v>
      </c>
      <c r="I994" s="206">
        <f t="shared" si="743"/>
        <v>3258</v>
      </c>
      <c r="J994" s="206">
        <f t="shared" si="743"/>
        <v>3258</v>
      </c>
      <c r="K994" s="206">
        <f t="shared" si="743"/>
        <v>3258</v>
      </c>
      <c r="O994" s="113"/>
      <c r="P994" s="1"/>
      <c r="Q994" s="1"/>
      <c r="R994" s="1"/>
      <c r="AH994" s="1"/>
      <c r="AI994" s="1"/>
      <c r="AK994" s="1"/>
      <c r="AL994" s="1"/>
      <c r="AN994" s="1"/>
    </row>
    <row r="995" spans="1:40" ht="18" customHeight="1" x14ac:dyDescent="0.25">
      <c r="A995" s="574" t="s">
        <v>206</v>
      </c>
      <c r="B995" s="325">
        <v>908</v>
      </c>
      <c r="C995" s="244" t="s">
        <v>106</v>
      </c>
      <c r="D995" s="244" t="s">
        <v>162</v>
      </c>
      <c r="E995" s="244" t="s">
        <v>402</v>
      </c>
      <c r="F995" s="244"/>
      <c r="G995" s="209">
        <f t="shared" si="743"/>
        <v>3258</v>
      </c>
      <c r="H995" s="490">
        <f t="shared" si="743"/>
        <v>3258</v>
      </c>
      <c r="I995" s="209">
        <f t="shared" si="743"/>
        <v>3258</v>
      </c>
      <c r="J995" s="209">
        <f t="shared" si="743"/>
        <v>3258</v>
      </c>
      <c r="K995" s="209">
        <f t="shared" si="743"/>
        <v>3258</v>
      </c>
      <c r="O995" s="113"/>
      <c r="P995" s="1"/>
      <c r="Q995" s="1"/>
      <c r="R995" s="1"/>
      <c r="AH995" s="1"/>
      <c r="AI995" s="1"/>
      <c r="AK995" s="1"/>
      <c r="AL995" s="1"/>
      <c r="AN995" s="1"/>
    </row>
    <row r="996" spans="1:40" ht="31.5" x14ac:dyDescent="0.25">
      <c r="A996" s="574" t="s">
        <v>91</v>
      </c>
      <c r="B996" s="325">
        <v>908</v>
      </c>
      <c r="C996" s="244" t="s">
        <v>106</v>
      </c>
      <c r="D996" s="244" t="s">
        <v>162</v>
      </c>
      <c r="E996" s="244" t="s">
        <v>402</v>
      </c>
      <c r="F996" s="244" t="s">
        <v>92</v>
      </c>
      <c r="G996" s="209">
        <f t="shared" si="743"/>
        <v>3258</v>
      </c>
      <c r="H996" s="490">
        <f t="shared" si="743"/>
        <v>3258</v>
      </c>
      <c r="I996" s="209">
        <f t="shared" si="743"/>
        <v>3258</v>
      </c>
      <c r="J996" s="209">
        <f t="shared" si="743"/>
        <v>3258</v>
      </c>
      <c r="K996" s="209">
        <f t="shared" si="743"/>
        <v>3258</v>
      </c>
      <c r="O996" s="113"/>
      <c r="P996" s="1"/>
      <c r="Q996" s="1"/>
      <c r="R996" s="1"/>
      <c r="AH996" s="1"/>
      <c r="AI996" s="1"/>
      <c r="AK996" s="1"/>
      <c r="AL996" s="1"/>
      <c r="AN996" s="1"/>
    </row>
    <row r="997" spans="1:40" ht="31.5" x14ac:dyDescent="0.25">
      <c r="A997" s="574" t="s">
        <v>93</v>
      </c>
      <c r="B997" s="325">
        <v>908</v>
      </c>
      <c r="C997" s="244" t="s">
        <v>106</v>
      </c>
      <c r="D997" s="244" t="s">
        <v>162</v>
      </c>
      <c r="E997" s="244" t="s">
        <v>402</v>
      </c>
      <c r="F997" s="244" t="s">
        <v>94</v>
      </c>
      <c r="G997" s="209">
        <v>3258</v>
      </c>
      <c r="H997" s="490">
        <v>3258</v>
      </c>
      <c r="I997" s="209">
        <v>3258</v>
      </c>
      <c r="J997" s="209">
        <v>3258</v>
      </c>
      <c r="K997" s="209">
        <v>3258</v>
      </c>
      <c r="O997" s="113"/>
      <c r="P997" s="1"/>
      <c r="Q997" s="1"/>
      <c r="R997" s="1"/>
      <c r="AH997" s="1"/>
      <c r="AI997" s="1"/>
      <c r="AK997" s="1"/>
      <c r="AL997" s="1"/>
      <c r="AN997" s="1"/>
    </row>
    <row r="998" spans="1:40" ht="15.75" x14ac:dyDescent="0.25">
      <c r="A998" s="572" t="s">
        <v>207</v>
      </c>
      <c r="B998" s="205">
        <v>908</v>
      </c>
      <c r="C998" s="208" t="s">
        <v>106</v>
      </c>
      <c r="D998" s="208" t="s">
        <v>125</v>
      </c>
      <c r="E998" s="244"/>
      <c r="F998" s="208"/>
      <c r="G998" s="206">
        <f t="shared" ref="G998:H998" si="744">G999</f>
        <v>4773.6000000000004</v>
      </c>
      <c r="H998" s="492">
        <f t="shared" si="744"/>
        <v>4773.6000000000004</v>
      </c>
      <c r="I998" s="206">
        <f>I999</f>
        <v>2533</v>
      </c>
      <c r="J998" s="206">
        <f t="shared" ref="J998:K998" si="745">J999</f>
        <v>2681</v>
      </c>
      <c r="K998" s="206">
        <f t="shared" si="745"/>
        <v>2793</v>
      </c>
      <c r="O998" s="113"/>
      <c r="P998" s="1"/>
      <c r="Q998" s="1"/>
      <c r="R998" s="1"/>
      <c r="AH998" s="1"/>
      <c r="AI998" s="1"/>
      <c r="AK998" s="1"/>
      <c r="AL998" s="1"/>
      <c r="AN998" s="1"/>
    </row>
    <row r="999" spans="1:40" ht="54.75" customHeight="1" x14ac:dyDescent="0.25">
      <c r="A999" s="537" t="s">
        <v>1121</v>
      </c>
      <c r="B999" s="205">
        <v>908</v>
      </c>
      <c r="C999" s="208" t="s">
        <v>106</v>
      </c>
      <c r="D999" s="208" t="s">
        <v>125</v>
      </c>
      <c r="E999" s="208" t="s">
        <v>208</v>
      </c>
      <c r="F999" s="208"/>
      <c r="G999" s="206">
        <f t="shared" ref="G999:H999" si="746">G1000+G1004</f>
        <v>4773.6000000000004</v>
      </c>
      <c r="H999" s="492">
        <f t="shared" si="746"/>
        <v>4773.6000000000004</v>
      </c>
      <c r="I999" s="206">
        <f>I1000+I1004</f>
        <v>2533</v>
      </c>
      <c r="J999" s="206">
        <f t="shared" ref="J999:K999" si="747">J1000+J1004</f>
        <v>2681</v>
      </c>
      <c r="K999" s="206">
        <f t="shared" si="747"/>
        <v>2793</v>
      </c>
      <c r="O999" s="113"/>
      <c r="P999" s="1"/>
      <c r="Q999" s="1"/>
      <c r="R999" s="1"/>
      <c r="AH999" s="1"/>
      <c r="AI999" s="1"/>
      <c r="AK999" s="1"/>
      <c r="AL999" s="1"/>
      <c r="AN999" s="1"/>
    </row>
    <row r="1000" spans="1:40" s="113" customFormat="1" ht="31.5" x14ac:dyDescent="0.25">
      <c r="A1000" s="537" t="s">
        <v>442</v>
      </c>
      <c r="B1000" s="205">
        <v>908</v>
      </c>
      <c r="C1000" s="208" t="s">
        <v>106</v>
      </c>
      <c r="D1000" s="208" t="s">
        <v>125</v>
      </c>
      <c r="E1000" s="6" t="s">
        <v>403</v>
      </c>
      <c r="F1000" s="208"/>
      <c r="G1000" s="206">
        <f t="shared" ref="G1000:K1002" si="748">G1001</f>
        <v>902</v>
      </c>
      <c r="H1000" s="492">
        <f t="shared" si="748"/>
        <v>902</v>
      </c>
      <c r="I1000" s="206">
        <f t="shared" si="748"/>
        <v>0</v>
      </c>
      <c r="J1000" s="206">
        <f t="shared" si="748"/>
        <v>0</v>
      </c>
      <c r="K1000" s="206">
        <f t="shared" si="748"/>
        <v>0</v>
      </c>
      <c r="L1000" s="279"/>
      <c r="M1000" s="216"/>
      <c r="N1000" s="211"/>
    </row>
    <row r="1001" spans="1:40" s="113" customFormat="1" ht="15.75" x14ac:dyDescent="0.25">
      <c r="A1001" s="20" t="s">
        <v>444</v>
      </c>
      <c r="B1001" s="325">
        <v>908</v>
      </c>
      <c r="C1001" s="244" t="s">
        <v>106</v>
      </c>
      <c r="D1001" s="244" t="s">
        <v>125</v>
      </c>
      <c r="E1001" s="240" t="s">
        <v>443</v>
      </c>
      <c r="F1001" s="244"/>
      <c r="G1001" s="209">
        <f t="shared" si="748"/>
        <v>902</v>
      </c>
      <c r="H1001" s="490">
        <f t="shared" si="748"/>
        <v>902</v>
      </c>
      <c r="I1001" s="209">
        <f t="shared" si="748"/>
        <v>0</v>
      </c>
      <c r="J1001" s="209">
        <f t="shared" si="748"/>
        <v>0</v>
      </c>
      <c r="K1001" s="209">
        <f t="shared" si="748"/>
        <v>0</v>
      </c>
      <c r="L1001" s="279"/>
      <c r="M1001" s="216"/>
      <c r="N1001" s="211"/>
    </row>
    <row r="1002" spans="1:40" s="113" customFormat="1" ht="31.5" x14ac:dyDescent="0.25">
      <c r="A1002" s="574" t="s">
        <v>91</v>
      </c>
      <c r="B1002" s="325">
        <v>908</v>
      </c>
      <c r="C1002" s="244" t="s">
        <v>106</v>
      </c>
      <c r="D1002" s="244" t="s">
        <v>125</v>
      </c>
      <c r="E1002" s="240" t="s">
        <v>443</v>
      </c>
      <c r="F1002" s="244" t="s">
        <v>92</v>
      </c>
      <c r="G1002" s="209">
        <f t="shared" si="748"/>
        <v>902</v>
      </c>
      <c r="H1002" s="490">
        <f t="shared" si="748"/>
        <v>902</v>
      </c>
      <c r="I1002" s="209">
        <f t="shared" si="748"/>
        <v>0</v>
      </c>
      <c r="J1002" s="209">
        <f t="shared" si="748"/>
        <v>0</v>
      </c>
      <c r="K1002" s="209">
        <f t="shared" si="748"/>
        <v>0</v>
      </c>
      <c r="L1002" s="279"/>
      <c r="M1002" s="216"/>
      <c r="N1002" s="211"/>
    </row>
    <row r="1003" spans="1:40" s="113" customFormat="1" ht="31.5" x14ac:dyDescent="0.25">
      <c r="A1003" s="574" t="s">
        <v>93</v>
      </c>
      <c r="B1003" s="325">
        <v>908</v>
      </c>
      <c r="C1003" s="244" t="s">
        <v>106</v>
      </c>
      <c r="D1003" s="244" t="s">
        <v>125</v>
      </c>
      <c r="E1003" s="240" t="s">
        <v>443</v>
      </c>
      <c r="F1003" s="244" t="s">
        <v>94</v>
      </c>
      <c r="G1003" s="209">
        <v>902</v>
      </c>
      <c r="H1003" s="490">
        <v>902</v>
      </c>
      <c r="I1003" s="209">
        <v>0</v>
      </c>
      <c r="J1003" s="209">
        <v>0</v>
      </c>
      <c r="K1003" s="209">
        <v>0</v>
      </c>
      <c r="L1003" s="279"/>
      <c r="M1003" s="216"/>
      <c r="N1003" s="211"/>
    </row>
    <row r="1004" spans="1:40" s="113" customFormat="1" ht="31.5" x14ac:dyDescent="0.25">
      <c r="A1004" s="537" t="s">
        <v>495</v>
      </c>
      <c r="B1004" s="205">
        <v>908</v>
      </c>
      <c r="C1004" s="208" t="s">
        <v>106</v>
      </c>
      <c r="D1004" s="208" t="s">
        <v>125</v>
      </c>
      <c r="E1004" s="208" t="s">
        <v>404</v>
      </c>
      <c r="F1004" s="208"/>
      <c r="G1004" s="206">
        <f t="shared" ref="G1004:H1004" si="749">G1005+G1012</f>
        <v>3871.6000000000004</v>
      </c>
      <c r="H1004" s="492">
        <f t="shared" si="749"/>
        <v>3871.6000000000004</v>
      </c>
      <c r="I1004" s="206">
        <f>I1005+I1012</f>
        <v>2533</v>
      </c>
      <c r="J1004" s="206">
        <f t="shared" ref="J1004:K1004" si="750">J1005+J1012</f>
        <v>2681</v>
      </c>
      <c r="K1004" s="206">
        <f t="shared" si="750"/>
        <v>2793</v>
      </c>
      <c r="L1004" s="279"/>
      <c r="M1004" s="216"/>
      <c r="N1004" s="211"/>
    </row>
    <row r="1005" spans="1:40" ht="15.75" x14ac:dyDescent="0.25">
      <c r="A1005" s="20" t="s">
        <v>209</v>
      </c>
      <c r="B1005" s="325">
        <v>908</v>
      </c>
      <c r="C1005" s="244" t="s">
        <v>106</v>
      </c>
      <c r="D1005" s="244" t="s">
        <v>125</v>
      </c>
      <c r="E1005" s="240" t="s">
        <v>445</v>
      </c>
      <c r="F1005" s="244"/>
      <c r="G1005" s="209">
        <f t="shared" ref="G1005:H1005" si="751">G1008+G1010+G1006</f>
        <v>3871.6000000000004</v>
      </c>
      <c r="H1005" s="490">
        <f t="shared" si="751"/>
        <v>3871.6000000000004</v>
      </c>
      <c r="I1005" s="209">
        <f>I1008+I1010+I1006</f>
        <v>2533</v>
      </c>
      <c r="J1005" s="209">
        <f t="shared" ref="J1005:K1005" si="752">J1008+J1010+J1006</f>
        <v>2681</v>
      </c>
      <c r="K1005" s="209">
        <f t="shared" si="752"/>
        <v>2793</v>
      </c>
      <c r="O1005" s="113"/>
      <c r="P1005" s="1"/>
      <c r="Q1005" s="1"/>
      <c r="R1005" s="1"/>
      <c r="AH1005" s="1"/>
      <c r="AI1005" s="1"/>
      <c r="AK1005" s="1"/>
      <c r="AL1005" s="1"/>
      <c r="AN1005" s="1"/>
    </row>
    <row r="1006" spans="1:40" s="113" customFormat="1" ht="78.75" x14ac:dyDescent="0.25">
      <c r="A1006" s="574" t="s">
        <v>87</v>
      </c>
      <c r="B1006" s="325">
        <v>908</v>
      </c>
      <c r="C1006" s="244" t="s">
        <v>106</v>
      </c>
      <c r="D1006" s="244" t="s">
        <v>125</v>
      </c>
      <c r="E1006" s="240" t="s">
        <v>445</v>
      </c>
      <c r="F1006" s="244" t="s">
        <v>88</v>
      </c>
      <c r="G1006" s="209">
        <f t="shared" ref="G1006:H1006" si="753">G1007</f>
        <v>2675.9</v>
      </c>
      <c r="H1006" s="490">
        <f t="shared" si="753"/>
        <v>2675.9</v>
      </c>
      <c r="I1006" s="209">
        <f>I1007</f>
        <v>0</v>
      </c>
      <c r="J1006" s="209">
        <f t="shared" ref="J1006:K1006" si="754">J1007</f>
        <v>0</v>
      </c>
      <c r="K1006" s="209">
        <f t="shared" si="754"/>
        <v>0</v>
      </c>
      <c r="L1006" s="279"/>
      <c r="M1006" s="216"/>
      <c r="N1006" s="211"/>
    </row>
    <row r="1007" spans="1:40" s="113" customFormat="1" ht="15.75" x14ac:dyDescent="0.25">
      <c r="A1007" s="574" t="s">
        <v>171</v>
      </c>
      <c r="B1007" s="325">
        <v>908</v>
      </c>
      <c r="C1007" s="244" t="s">
        <v>106</v>
      </c>
      <c r="D1007" s="244" t="s">
        <v>125</v>
      </c>
      <c r="E1007" s="240" t="s">
        <v>445</v>
      </c>
      <c r="F1007" s="244" t="s">
        <v>120</v>
      </c>
      <c r="G1007" s="209">
        <v>2675.9</v>
      </c>
      <c r="H1007" s="490">
        <v>2675.9</v>
      </c>
      <c r="I1007" s="209">
        <v>0</v>
      </c>
      <c r="J1007" s="209">
        <v>0</v>
      </c>
      <c r="K1007" s="209">
        <v>0</v>
      </c>
      <c r="L1007" s="279"/>
      <c r="M1007" s="216"/>
      <c r="N1007" s="211"/>
    </row>
    <row r="1008" spans="1:40" ht="31.5" x14ac:dyDescent="0.25">
      <c r="A1008" s="574" t="s">
        <v>91</v>
      </c>
      <c r="B1008" s="325">
        <v>908</v>
      </c>
      <c r="C1008" s="244" t="s">
        <v>106</v>
      </c>
      <c r="D1008" s="244" t="s">
        <v>125</v>
      </c>
      <c r="E1008" s="240" t="s">
        <v>445</v>
      </c>
      <c r="F1008" s="244" t="s">
        <v>92</v>
      </c>
      <c r="G1008" s="209">
        <f t="shared" ref="G1008:H1008" si="755">G1009</f>
        <v>1195.7</v>
      </c>
      <c r="H1008" s="490">
        <f t="shared" si="755"/>
        <v>1195.7</v>
      </c>
      <c r="I1008" s="209">
        <f>I1009</f>
        <v>2533</v>
      </c>
      <c r="J1008" s="209">
        <f t="shared" ref="J1008:K1008" si="756">J1009</f>
        <v>2681</v>
      </c>
      <c r="K1008" s="209">
        <f t="shared" si="756"/>
        <v>2793</v>
      </c>
      <c r="O1008" s="113"/>
      <c r="P1008" s="1"/>
      <c r="Q1008" s="1"/>
      <c r="R1008" s="1"/>
      <c r="AH1008" s="1"/>
      <c r="AI1008" s="1"/>
      <c r="AK1008" s="1"/>
      <c r="AL1008" s="1"/>
      <c r="AN1008" s="1"/>
    </row>
    <row r="1009" spans="1:40" ht="31.5" x14ac:dyDescent="0.25">
      <c r="A1009" s="574" t="s">
        <v>93</v>
      </c>
      <c r="B1009" s="325">
        <v>908</v>
      </c>
      <c r="C1009" s="244" t="s">
        <v>106</v>
      </c>
      <c r="D1009" s="244" t="s">
        <v>125</v>
      </c>
      <c r="E1009" s="240" t="s">
        <v>445</v>
      </c>
      <c r="F1009" s="244" t="s">
        <v>94</v>
      </c>
      <c r="G1009" s="209">
        <v>1195.7</v>
      </c>
      <c r="H1009" s="490">
        <v>1195.7</v>
      </c>
      <c r="I1009" s="209">
        <v>2533</v>
      </c>
      <c r="J1009" s="209">
        <v>2681</v>
      </c>
      <c r="K1009" s="209">
        <v>2793</v>
      </c>
      <c r="O1009" s="113"/>
      <c r="P1009" s="1"/>
      <c r="Q1009" s="1"/>
      <c r="R1009" s="1"/>
      <c r="AH1009" s="1"/>
      <c r="AI1009" s="1"/>
      <c r="AK1009" s="1"/>
      <c r="AL1009" s="1"/>
      <c r="AN1009" s="1"/>
    </row>
    <row r="1010" spans="1:40" ht="15.75" hidden="1" x14ac:dyDescent="0.25">
      <c r="A1010" s="574" t="s">
        <v>95</v>
      </c>
      <c r="B1010" s="325">
        <v>908</v>
      </c>
      <c r="C1010" s="244" t="s">
        <v>106</v>
      </c>
      <c r="D1010" s="244" t="s">
        <v>125</v>
      </c>
      <c r="E1010" s="240" t="s">
        <v>445</v>
      </c>
      <c r="F1010" s="244" t="s">
        <v>101</v>
      </c>
      <c r="G1010" s="209">
        <f t="shared" ref="G1010:H1010" si="757">G1011</f>
        <v>0</v>
      </c>
      <c r="H1010" s="490">
        <f t="shared" si="757"/>
        <v>0</v>
      </c>
      <c r="I1010" s="209">
        <f>I1011</f>
        <v>0</v>
      </c>
      <c r="J1010" s="209">
        <f t="shared" ref="J1010:K1010" si="758">J1011</f>
        <v>0</v>
      </c>
      <c r="K1010" s="209">
        <f t="shared" si="758"/>
        <v>0</v>
      </c>
      <c r="O1010" s="113"/>
      <c r="P1010" s="1"/>
      <c r="Q1010" s="1"/>
      <c r="R1010" s="1"/>
      <c r="AH1010" s="1"/>
      <c r="AI1010" s="1"/>
      <c r="AK1010" s="1"/>
      <c r="AL1010" s="1"/>
      <c r="AN1010" s="1"/>
    </row>
    <row r="1011" spans="1:40" ht="15.75" hidden="1" x14ac:dyDescent="0.25">
      <c r="A1011" s="574" t="s">
        <v>227</v>
      </c>
      <c r="B1011" s="325">
        <v>908</v>
      </c>
      <c r="C1011" s="244" t="s">
        <v>106</v>
      </c>
      <c r="D1011" s="244" t="s">
        <v>125</v>
      </c>
      <c r="E1011" s="240" t="s">
        <v>445</v>
      </c>
      <c r="F1011" s="244" t="s">
        <v>97</v>
      </c>
      <c r="G1011" s="209">
        <v>0</v>
      </c>
      <c r="H1011" s="490">
        <v>0</v>
      </c>
      <c r="I1011" s="209">
        <v>0</v>
      </c>
      <c r="J1011" s="209">
        <v>0</v>
      </c>
      <c r="K1011" s="209">
        <v>0</v>
      </c>
      <c r="O1011" s="113"/>
      <c r="P1011" s="1"/>
      <c r="Q1011" s="1"/>
      <c r="R1011" s="1"/>
      <c r="AH1011" s="1"/>
      <c r="AI1011" s="1"/>
      <c r="AK1011" s="1"/>
      <c r="AL1011" s="1"/>
      <c r="AN1011" s="1"/>
    </row>
    <row r="1012" spans="1:40" s="384" customFormat="1" ht="15.75" hidden="1" x14ac:dyDescent="0.25">
      <c r="A1012" s="90" t="s">
        <v>928</v>
      </c>
      <c r="B1012" s="325">
        <v>908</v>
      </c>
      <c r="C1012" s="389" t="s">
        <v>106</v>
      </c>
      <c r="D1012" s="389" t="s">
        <v>125</v>
      </c>
      <c r="E1012" s="388" t="s">
        <v>929</v>
      </c>
      <c r="F1012" s="385"/>
      <c r="G1012" s="209">
        <f t="shared" ref="G1012:H1013" si="759">G1013</f>
        <v>0</v>
      </c>
      <c r="H1012" s="490">
        <f t="shared" si="759"/>
        <v>0</v>
      </c>
      <c r="I1012" s="209">
        <f>I1013</f>
        <v>0</v>
      </c>
      <c r="J1012" s="209">
        <f t="shared" ref="J1012:K1013" si="760">J1013</f>
        <v>0</v>
      </c>
      <c r="K1012" s="209">
        <f t="shared" si="760"/>
        <v>0</v>
      </c>
      <c r="L1012" s="279"/>
      <c r="M1012" s="216"/>
      <c r="N1012" s="211"/>
    </row>
    <row r="1013" spans="1:40" s="384" customFormat="1" ht="31.5" hidden="1" x14ac:dyDescent="0.25">
      <c r="A1013" s="574" t="s">
        <v>91</v>
      </c>
      <c r="B1013" s="325">
        <v>908</v>
      </c>
      <c r="C1013" s="389" t="s">
        <v>106</v>
      </c>
      <c r="D1013" s="389" t="s">
        <v>125</v>
      </c>
      <c r="E1013" s="388" t="s">
        <v>929</v>
      </c>
      <c r="F1013" s="385" t="s">
        <v>92</v>
      </c>
      <c r="G1013" s="209">
        <f t="shared" si="759"/>
        <v>0</v>
      </c>
      <c r="H1013" s="490">
        <f t="shared" si="759"/>
        <v>0</v>
      </c>
      <c r="I1013" s="209">
        <f>I1014</f>
        <v>0</v>
      </c>
      <c r="J1013" s="209">
        <f t="shared" si="760"/>
        <v>0</v>
      </c>
      <c r="K1013" s="209">
        <f t="shared" si="760"/>
        <v>0</v>
      </c>
      <c r="L1013" s="279"/>
      <c r="M1013" s="216"/>
      <c r="N1013" s="211"/>
    </row>
    <row r="1014" spans="1:40" s="384" customFormat="1" ht="31.5" hidden="1" x14ac:dyDescent="0.25">
      <c r="A1014" s="574" t="s">
        <v>93</v>
      </c>
      <c r="B1014" s="325">
        <v>908</v>
      </c>
      <c r="C1014" s="389" t="s">
        <v>106</v>
      </c>
      <c r="D1014" s="389" t="s">
        <v>125</v>
      </c>
      <c r="E1014" s="388" t="s">
        <v>929</v>
      </c>
      <c r="F1014" s="385" t="s">
        <v>94</v>
      </c>
      <c r="G1014" s="209"/>
      <c r="H1014" s="490"/>
      <c r="I1014" s="209"/>
      <c r="J1014" s="209"/>
      <c r="K1014" s="209"/>
      <c r="L1014" s="279"/>
      <c r="M1014" s="216"/>
      <c r="N1014" s="211"/>
    </row>
    <row r="1015" spans="1:40" ht="15.75" x14ac:dyDescent="0.25">
      <c r="A1015" s="572" t="s">
        <v>187</v>
      </c>
      <c r="B1015" s="205">
        <v>908</v>
      </c>
      <c r="C1015" s="208" t="s">
        <v>132</v>
      </c>
      <c r="D1015" s="208"/>
      <c r="E1015" s="208"/>
      <c r="F1015" s="208"/>
      <c r="G1015" s="206">
        <f t="shared" ref="G1015:H1015" si="761">G1016+G1035+G1107+G1169</f>
        <v>160441.5</v>
      </c>
      <c r="H1015" s="492">
        <f t="shared" si="761"/>
        <v>168285.6</v>
      </c>
      <c r="I1015" s="206">
        <f>I1016+I1035+I1107+I1169</f>
        <v>87873.312000000005</v>
      </c>
      <c r="J1015" s="206">
        <f>J1016+J1035+J1107+J1169</f>
        <v>40363.532999999996</v>
      </c>
      <c r="K1015" s="206">
        <f>K1016+K1035+K1107+K1169</f>
        <v>38988.409999999996</v>
      </c>
      <c r="O1015" s="113"/>
      <c r="P1015" s="1"/>
      <c r="Q1015" s="1"/>
      <c r="R1015" s="1"/>
      <c r="AH1015" s="1"/>
      <c r="AI1015" s="1"/>
      <c r="AK1015" s="1"/>
      <c r="AL1015" s="1"/>
      <c r="AN1015" s="1"/>
    </row>
    <row r="1016" spans="1:40" ht="15.75" x14ac:dyDescent="0.25">
      <c r="A1016" s="572" t="s">
        <v>188</v>
      </c>
      <c r="B1016" s="205">
        <v>908</v>
      </c>
      <c r="C1016" s="208" t="s">
        <v>132</v>
      </c>
      <c r="D1016" s="208" t="s">
        <v>84</v>
      </c>
      <c r="E1016" s="208"/>
      <c r="F1016" s="208"/>
      <c r="G1016" s="206">
        <f t="shared" ref="G1016:H1016" si="762">G1017+G1030</f>
        <v>18491.099999999999</v>
      </c>
      <c r="H1016" s="492">
        <f t="shared" si="762"/>
        <v>18651.099999999999</v>
      </c>
      <c r="I1016" s="206">
        <f>I1017+I1030</f>
        <v>13480.23</v>
      </c>
      <c r="J1016" s="206">
        <f t="shared" ref="J1016:K1016" si="763">J1017+J1030</f>
        <v>1775.5129999999999</v>
      </c>
      <c r="K1016" s="206">
        <f t="shared" si="763"/>
        <v>0</v>
      </c>
      <c r="O1016" s="113"/>
      <c r="P1016" s="1"/>
      <c r="Q1016" s="1"/>
      <c r="R1016" s="1"/>
      <c r="AH1016" s="1"/>
      <c r="AI1016" s="1"/>
      <c r="AK1016" s="1"/>
      <c r="AL1016" s="1"/>
      <c r="AN1016" s="1"/>
    </row>
    <row r="1017" spans="1:40" ht="15.75" x14ac:dyDescent="0.25">
      <c r="A1017" s="572" t="s">
        <v>100</v>
      </c>
      <c r="B1017" s="205">
        <v>908</v>
      </c>
      <c r="C1017" s="208" t="s">
        <v>132</v>
      </c>
      <c r="D1017" s="208" t="s">
        <v>84</v>
      </c>
      <c r="E1017" s="208" t="s">
        <v>343</v>
      </c>
      <c r="F1017" s="208"/>
      <c r="G1017" s="206">
        <f t="shared" ref="G1017:H1017" si="764">G1018</f>
        <v>6196.7999999999993</v>
      </c>
      <c r="H1017" s="492">
        <f t="shared" si="764"/>
        <v>6356.7999999999993</v>
      </c>
      <c r="I1017" s="206">
        <f>I1018</f>
        <v>6060.4</v>
      </c>
      <c r="J1017" s="206">
        <f t="shared" ref="J1017:K1017" si="765">J1018</f>
        <v>1775.5129999999999</v>
      </c>
      <c r="K1017" s="206">
        <f t="shared" si="765"/>
        <v>0</v>
      </c>
      <c r="O1017" s="113"/>
      <c r="P1017" s="1"/>
      <c r="Q1017" s="1"/>
      <c r="R1017" s="1"/>
      <c r="AH1017" s="1"/>
      <c r="AI1017" s="1"/>
      <c r="AK1017" s="1"/>
      <c r="AL1017" s="1"/>
      <c r="AN1017" s="1"/>
    </row>
    <row r="1018" spans="1:40" ht="31.5" x14ac:dyDescent="0.25">
      <c r="A1018" s="572" t="s">
        <v>344</v>
      </c>
      <c r="B1018" s="205">
        <v>908</v>
      </c>
      <c r="C1018" s="208" t="s">
        <v>132</v>
      </c>
      <c r="D1018" s="208" t="s">
        <v>84</v>
      </c>
      <c r="E1018" s="208" t="s">
        <v>342</v>
      </c>
      <c r="F1018" s="208"/>
      <c r="G1018" s="206">
        <f t="shared" ref="G1018:H1018" si="766">G1019+G1024+G1027</f>
        <v>6196.7999999999993</v>
      </c>
      <c r="H1018" s="492">
        <f t="shared" si="766"/>
        <v>6356.7999999999993</v>
      </c>
      <c r="I1018" s="206">
        <f>I1019+I1024+I1027</f>
        <v>6060.4</v>
      </c>
      <c r="J1018" s="206">
        <f t="shared" ref="J1018:K1018" si="767">J1019+J1024+J1027</f>
        <v>1775.5129999999999</v>
      </c>
      <c r="K1018" s="206">
        <f t="shared" si="767"/>
        <v>0</v>
      </c>
      <c r="O1018" s="113"/>
      <c r="P1018" s="1"/>
      <c r="Q1018" s="1"/>
      <c r="R1018" s="1"/>
      <c r="AH1018" s="1"/>
      <c r="AI1018" s="1"/>
      <c r="AK1018" s="1"/>
      <c r="AL1018" s="1"/>
      <c r="AN1018" s="1"/>
    </row>
    <row r="1019" spans="1:40" ht="15.75" x14ac:dyDescent="0.25">
      <c r="A1019" s="574" t="s">
        <v>210</v>
      </c>
      <c r="B1019" s="325">
        <v>908</v>
      </c>
      <c r="C1019" s="244" t="s">
        <v>280</v>
      </c>
      <c r="D1019" s="244" t="s">
        <v>84</v>
      </c>
      <c r="E1019" s="244" t="s">
        <v>405</v>
      </c>
      <c r="F1019" s="208"/>
      <c r="G1019" s="209">
        <f t="shared" ref="G1019:H1019" si="768">G1022+G1020</f>
        <v>140</v>
      </c>
      <c r="H1019" s="490">
        <f t="shared" si="768"/>
        <v>300</v>
      </c>
      <c r="I1019" s="209">
        <f>I1022+I1020</f>
        <v>0</v>
      </c>
      <c r="J1019" s="209">
        <f t="shared" ref="J1019:K1019" si="769">J1022+J1020</f>
        <v>0</v>
      </c>
      <c r="K1019" s="209">
        <f t="shared" si="769"/>
        <v>0</v>
      </c>
      <c r="O1019" s="113"/>
      <c r="P1019" s="1"/>
      <c r="Q1019" s="1"/>
      <c r="R1019" s="1"/>
      <c r="AH1019" s="1"/>
      <c r="AI1019" s="1"/>
      <c r="AK1019" s="1"/>
      <c r="AL1019" s="1"/>
      <c r="AN1019" s="1"/>
    </row>
    <row r="1020" spans="1:40" s="113" customFormat="1" ht="31.5" x14ac:dyDescent="0.25">
      <c r="A1020" s="574" t="s">
        <v>91</v>
      </c>
      <c r="B1020" s="325">
        <v>908</v>
      </c>
      <c r="C1020" s="244" t="s">
        <v>132</v>
      </c>
      <c r="D1020" s="244" t="s">
        <v>84</v>
      </c>
      <c r="E1020" s="244" t="s">
        <v>405</v>
      </c>
      <c r="F1020" s="244" t="s">
        <v>92</v>
      </c>
      <c r="G1020" s="209">
        <f t="shared" ref="G1020:H1020" si="770">G1021</f>
        <v>140</v>
      </c>
      <c r="H1020" s="490">
        <f t="shared" si="770"/>
        <v>300</v>
      </c>
      <c r="I1020" s="209">
        <f>I1021</f>
        <v>0</v>
      </c>
      <c r="J1020" s="209">
        <f t="shared" ref="J1020:K1020" si="771">J1021</f>
        <v>0</v>
      </c>
      <c r="K1020" s="209">
        <f t="shared" si="771"/>
        <v>0</v>
      </c>
      <c r="L1020" s="279"/>
      <c r="M1020" s="216"/>
      <c r="N1020" s="211"/>
    </row>
    <row r="1021" spans="1:40" s="113" customFormat="1" ht="31.5" x14ac:dyDescent="0.25">
      <c r="A1021" s="574" t="s">
        <v>93</v>
      </c>
      <c r="B1021" s="325">
        <v>908</v>
      </c>
      <c r="C1021" s="244" t="s">
        <v>132</v>
      </c>
      <c r="D1021" s="244" t="s">
        <v>84</v>
      </c>
      <c r="E1021" s="244" t="s">
        <v>405</v>
      </c>
      <c r="F1021" s="244" t="s">
        <v>94</v>
      </c>
      <c r="G1021" s="209">
        <v>140</v>
      </c>
      <c r="H1021" s="490">
        <v>300</v>
      </c>
      <c r="I1021" s="209">
        <v>0</v>
      </c>
      <c r="J1021" s="209">
        <v>0</v>
      </c>
      <c r="K1021" s="209">
        <v>0</v>
      </c>
      <c r="L1021" s="279"/>
      <c r="M1021" s="216"/>
      <c r="N1021" s="211"/>
    </row>
    <row r="1022" spans="1:40" ht="15.75" hidden="1" x14ac:dyDescent="0.25">
      <c r="A1022" s="574" t="s">
        <v>95</v>
      </c>
      <c r="B1022" s="325">
        <v>908</v>
      </c>
      <c r="C1022" s="244" t="s">
        <v>132</v>
      </c>
      <c r="D1022" s="244" t="s">
        <v>84</v>
      </c>
      <c r="E1022" s="244" t="s">
        <v>405</v>
      </c>
      <c r="F1022" s="244" t="s">
        <v>101</v>
      </c>
      <c r="G1022" s="209">
        <f t="shared" ref="G1022:H1022" si="772">G1023</f>
        <v>0</v>
      </c>
      <c r="H1022" s="490">
        <f t="shared" si="772"/>
        <v>0</v>
      </c>
      <c r="I1022" s="209">
        <f>I1023</f>
        <v>0</v>
      </c>
      <c r="J1022" s="209">
        <f t="shared" ref="J1022:K1022" si="773">J1023</f>
        <v>0</v>
      </c>
      <c r="K1022" s="209">
        <f t="shared" si="773"/>
        <v>0</v>
      </c>
      <c r="O1022" s="113"/>
      <c r="P1022" s="1"/>
      <c r="Q1022" s="1"/>
      <c r="R1022" s="1"/>
      <c r="AH1022" s="1"/>
      <c r="AI1022" s="1"/>
      <c r="AK1022" s="1"/>
      <c r="AL1022" s="1"/>
      <c r="AN1022" s="1"/>
    </row>
    <row r="1023" spans="1:40" ht="48.75" hidden="1" customHeight="1" x14ac:dyDescent="0.25">
      <c r="A1023" s="574" t="s">
        <v>113</v>
      </c>
      <c r="B1023" s="325">
        <v>908</v>
      </c>
      <c r="C1023" s="244" t="s">
        <v>132</v>
      </c>
      <c r="D1023" s="244" t="s">
        <v>84</v>
      </c>
      <c r="E1023" s="244" t="s">
        <v>405</v>
      </c>
      <c r="F1023" s="244" t="s">
        <v>108</v>
      </c>
      <c r="G1023" s="209"/>
      <c r="H1023" s="490"/>
      <c r="I1023" s="209"/>
      <c r="J1023" s="209"/>
      <c r="K1023" s="209"/>
      <c r="O1023" s="113"/>
      <c r="P1023" s="1"/>
      <c r="Q1023" s="1"/>
      <c r="R1023" s="1"/>
      <c r="AH1023" s="1"/>
      <c r="AI1023" s="1"/>
      <c r="AK1023" s="1"/>
      <c r="AL1023" s="1"/>
      <c r="AN1023" s="1"/>
    </row>
    <row r="1024" spans="1:40" ht="31.5" x14ac:dyDescent="0.25">
      <c r="A1024" s="20" t="s">
        <v>189</v>
      </c>
      <c r="B1024" s="325">
        <v>908</v>
      </c>
      <c r="C1024" s="244" t="s">
        <v>132</v>
      </c>
      <c r="D1024" s="244" t="s">
        <v>84</v>
      </c>
      <c r="E1024" s="244" t="s">
        <v>406</v>
      </c>
      <c r="F1024" s="208"/>
      <c r="G1024" s="209">
        <f t="shared" ref="G1024:H1025" si="774">G1025</f>
        <v>4920.3999999999996</v>
      </c>
      <c r="H1024" s="490">
        <f t="shared" si="774"/>
        <v>4920.3999999999996</v>
      </c>
      <c r="I1024" s="209">
        <f>I1025</f>
        <v>4920.3999999999996</v>
      </c>
      <c r="J1024" s="209">
        <f t="shared" ref="J1024:K1025" si="775">J1025</f>
        <v>635.51300000000003</v>
      </c>
      <c r="K1024" s="209">
        <f t="shared" si="775"/>
        <v>0</v>
      </c>
      <c r="O1024" s="113"/>
      <c r="P1024" s="1"/>
      <c r="Q1024" s="1"/>
      <c r="R1024" s="1"/>
      <c r="AH1024" s="1"/>
      <c r="AI1024" s="1"/>
      <c r="AK1024" s="1"/>
      <c r="AL1024" s="1"/>
      <c r="AN1024" s="1"/>
    </row>
    <row r="1025" spans="1:40" ht="31.5" x14ac:dyDescent="0.25">
      <c r="A1025" s="574" t="s">
        <v>91</v>
      </c>
      <c r="B1025" s="325">
        <v>908</v>
      </c>
      <c r="C1025" s="244" t="s">
        <v>132</v>
      </c>
      <c r="D1025" s="244" t="s">
        <v>84</v>
      </c>
      <c r="E1025" s="244" t="s">
        <v>406</v>
      </c>
      <c r="F1025" s="244" t="s">
        <v>92</v>
      </c>
      <c r="G1025" s="209">
        <f t="shared" si="774"/>
        <v>4920.3999999999996</v>
      </c>
      <c r="H1025" s="490">
        <f t="shared" si="774"/>
        <v>4920.3999999999996</v>
      </c>
      <c r="I1025" s="209">
        <f>I1026</f>
        <v>4920.3999999999996</v>
      </c>
      <c r="J1025" s="209">
        <f t="shared" si="775"/>
        <v>635.51300000000003</v>
      </c>
      <c r="K1025" s="209">
        <f t="shared" si="775"/>
        <v>0</v>
      </c>
      <c r="O1025" s="113"/>
      <c r="P1025" s="1"/>
      <c r="Q1025" s="1"/>
      <c r="R1025" s="1"/>
      <c r="AH1025" s="1"/>
      <c r="AI1025" s="1"/>
      <c r="AK1025" s="1"/>
      <c r="AL1025" s="1"/>
      <c r="AN1025" s="1"/>
    </row>
    <row r="1026" spans="1:40" ht="33" customHeight="1" x14ac:dyDescent="0.25">
      <c r="A1026" s="574" t="s">
        <v>93</v>
      </c>
      <c r="B1026" s="325">
        <v>908</v>
      </c>
      <c r="C1026" s="244" t="s">
        <v>132</v>
      </c>
      <c r="D1026" s="244" t="s">
        <v>84</v>
      </c>
      <c r="E1026" s="244" t="s">
        <v>406</v>
      </c>
      <c r="F1026" s="244" t="s">
        <v>94</v>
      </c>
      <c r="G1026" s="18">
        <v>4920.3999999999996</v>
      </c>
      <c r="H1026" s="491">
        <v>4920.3999999999996</v>
      </c>
      <c r="I1026" s="18">
        <v>4920.3999999999996</v>
      </c>
      <c r="J1026" s="18">
        <v>635.51300000000003</v>
      </c>
      <c r="K1026" s="18">
        <v>0</v>
      </c>
      <c r="O1026" s="113"/>
      <c r="P1026" s="1"/>
      <c r="Q1026" s="1"/>
      <c r="R1026" s="1"/>
      <c r="AH1026" s="1"/>
      <c r="AI1026" s="1"/>
      <c r="AK1026" s="1"/>
      <c r="AL1026" s="1"/>
      <c r="AN1026" s="1"/>
    </row>
    <row r="1027" spans="1:40" ht="31.5" x14ac:dyDescent="0.25">
      <c r="A1027" s="20" t="s">
        <v>385</v>
      </c>
      <c r="B1027" s="325">
        <v>908</v>
      </c>
      <c r="C1027" s="244" t="s">
        <v>132</v>
      </c>
      <c r="D1027" s="244" t="s">
        <v>84</v>
      </c>
      <c r="E1027" s="244" t="s">
        <v>407</v>
      </c>
      <c r="F1027" s="208"/>
      <c r="G1027" s="209">
        <f t="shared" ref="G1027:H1028" si="776">G1028</f>
        <v>1136.4000000000001</v>
      </c>
      <c r="H1027" s="490">
        <f t="shared" si="776"/>
        <v>1136.4000000000001</v>
      </c>
      <c r="I1027" s="209">
        <f>I1028</f>
        <v>1140</v>
      </c>
      <c r="J1027" s="209">
        <f t="shared" ref="J1027:K1028" si="777">J1028</f>
        <v>1140</v>
      </c>
      <c r="K1027" s="209">
        <f t="shared" si="777"/>
        <v>0</v>
      </c>
      <c r="O1027" s="113"/>
      <c r="P1027" s="1"/>
      <c r="Q1027" s="1"/>
      <c r="R1027" s="1"/>
      <c r="AH1027" s="1"/>
      <c r="AI1027" s="1"/>
      <c r="AK1027" s="1"/>
      <c r="AL1027" s="1"/>
      <c r="AN1027" s="1"/>
    </row>
    <row r="1028" spans="1:40" ht="31.5" x14ac:dyDescent="0.25">
      <c r="A1028" s="574" t="s">
        <v>91</v>
      </c>
      <c r="B1028" s="325">
        <v>908</v>
      </c>
      <c r="C1028" s="244" t="s">
        <v>132</v>
      </c>
      <c r="D1028" s="244" t="s">
        <v>84</v>
      </c>
      <c r="E1028" s="244" t="s">
        <v>407</v>
      </c>
      <c r="F1028" s="244" t="s">
        <v>92</v>
      </c>
      <c r="G1028" s="209">
        <f t="shared" si="776"/>
        <v>1136.4000000000001</v>
      </c>
      <c r="H1028" s="490">
        <f t="shared" si="776"/>
        <v>1136.4000000000001</v>
      </c>
      <c r="I1028" s="209">
        <f>I1029</f>
        <v>1140</v>
      </c>
      <c r="J1028" s="209">
        <f t="shared" si="777"/>
        <v>1140</v>
      </c>
      <c r="K1028" s="209">
        <f t="shared" si="777"/>
        <v>0</v>
      </c>
      <c r="O1028" s="113"/>
      <c r="P1028" s="1"/>
      <c r="Q1028" s="1"/>
      <c r="R1028" s="1"/>
      <c r="AH1028" s="1"/>
      <c r="AI1028" s="1"/>
      <c r="AK1028" s="1"/>
      <c r="AL1028" s="1"/>
      <c r="AN1028" s="1"/>
    </row>
    <row r="1029" spans="1:40" ht="33" customHeight="1" x14ac:dyDescent="0.25">
      <c r="A1029" s="574" t="s">
        <v>93</v>
      </c>
      <c r="B1029" s="325">
        <v>908</v>
      </c>
      <c r="C1029" s="244" t="s">
        <v>132</v>
      </c>
      <c r="D1029" s="244" t="s">
        <v>84</v>
      </c>
      <c r="E1029" s="244" t="s">
        <v>407</v>
      </c>
      <c r="F1029" s="244" t="s">
        <v>94</v>
      </c>
      <c r="G1029" s="209">
        <v>1136.4000000000001</v>
      </c>
      <c r="H1029" s="490">
        <v>1136.4000000000001</v>
      </c>
      <c r="I1029" s="209">
        <v>1140</v>
      </c>
      <c r="J1029" s="209">
        <v>1140</v>
      </c>
      <c r="K1029" s="209">
        <v>0</v>
      </c>
      <c r="O1029" s="223"/>
      <c r="P1029" s="1"/>
      <c r="Q1029" s="1"/>
      <c r="R1029" s="1"/>
      <c r="AH1029" s="1"/>
      <c r="AI1029" s="1"/>
      <c r="AK1029" s="1"/>
      <c r="AL1029" s="1"/>
      <c r="AN1029" s="1"/>
    </row>
    <row r="1030" spans="1:40" s="242" customFormat="1" ht="63" x14ac:dyDescent="0.25">
      <c r="A1030" s="572" t="s">
        <v>922</v>
      </c>
      <c r="B1030" s="205">
        <v>908</v>
      </c>
      <c r="C1030" s="208" t="s">
        <v>132</v>
      </c>
      <c r="D1030" s="208" t="s">
        <v>84</v>
      </c>
      <c r="E1030" s="208" t="s">
        <v>923</v>
      </c>
      <c r="F1030" s="208"/>
      <c r="G1030" s="206">
        <f t="shared" ref="G1030:H1033" si="778">G1031</f>
        <v>12294.3</v>
      </c>
      <c r="H1030" s="492">
        <f t="shared" si="778"/>
        <v>12294.3</v>
      </c>
      <c r="I1030" s="206">
        <f>I1031</f>
        <v>7419.83</v>
      </c>
      <c r="J1030" s="206">
        <f t="shared" ref="J1030:K1033" si="779">J1031</f>
        <v>0</v>
      </c>
      <c r="K1030" s="206">
        <f t="shared" si="779"/>
        <v>0</v>
      </c>
      <c r="L1030" s="284"/>
      <c r="M1030" s="216"/>
      <c r="N1030" s="216"/>
    </row>
    <row r="1031" spans="1:40" s="242" customFormat="1" ht="31.5" x14ac:dyDescent="0.25">
      <c r="A1031" s="239" t="s">
        <v>924</v>
      </c>
      <c r="B1031" s="205">
        <v>908</v>
      </c>
      <c r="C1031" s="208" t="s">
        <v>132</v>
      </c>
      <c r="D1031" s="208" t="s">
        <v>84</v>
      </c>
      <c r="E1031" s="208" t="s">
        <v>927</v>
      </c>
      <c r="F1031" s="208"/>
      <c r="G1031" s="206">
        <f t="shared" si="778"/>
        <v>12294.3</v>
      </c>
      <c r="H1031" s="492">
        <f t="shared" si="778"/>
        <v>12294.3</v>
      </c>
      <c r="I1031" s="206">
        <f>I1032</f>
        <v>7419.83</v>
      </c>
      <c r="J1031" s="206">
        <f t="shared" si="779"/>
        <v>0</v>
      </c>
      <c r="K1031" s="206">
        <f t="shared" si="779"/>
        <v>0</v>
      </c>
      <c r="L1031" s="284"/>
      <c r="M1031" s="216"/>
      <c r="N1031" s="216"/>
    </row>
    <row r="1032" spans="1:40" s="242" customFormat="1" ht="47.25" x14ac:dyDescent="0.25">
      <c r="A1032" s="20" t="s">
        <v>925</v>
      </c>
      <c r="B1032" s="325">
        <v>908</v>
      </c>
      <c r="C1032" s="244" t="s">
        <v>132</v>
      </c>
      <c r="D1032" s="244" t="s">
        <v>84</v>
      </c>
      <c r="E1032" s="385" t="s">
        <v>926</v>
      </c>
      <c r="F1032" s="244"/>
      <c r="G1032" s="209">
        <f t="shared" si="778"/>
        <v>12294.3</v>
      </c>
      <c r="H1032" s="490">
        <f t="shared" si="778"/>
        <v>12294.3</v>
      </c>
      <c r="I1032" s="209">
        <f>I1033</f>
        <v>7419.83</v>
      </c>
      <c r="J1032" s="209">
        <f t="shared" si="779"/>
        <v>0</v>
      </c>
      <c r="K1032" s="209">
        <f t="shared" si="779"/>
        <v>0</v>
      </c>
      <c r="L1032" s="284"/>
      <c r="M1032" s="216"/>
      <c r="N1032" s="216"/>
    </row>
    <row r="1033" spans="1:40" s="242" customFormat="1" ht="31.5" x14ac:dyDescent="0.25">
      <c r="A1033" s="574" t="s">
        <v>91</v>
      </c>
      <c r="B1033" s="325">
        <v>908</v>
      </c>
      <c r="C1033" s="385" t="s">
        <v>132</v>
      </c>
      <c r="D1033" s="385" t="s">
        <v>84</v>
      </c>
      <c r="E1033" s="385" t="s">
        <v>926</v>
      </c>
      <c r="F1033" s="385" t="s">
        <v>92</v>
      </c>
      <c r="G1033" s="209">
        <f t="shared" si="778"/>
        <v>12294.3</v>
      </c>
      <c r="H1033" s="490">
        <f t="shared" si="778"/>
        <v>12294.3</v>
      </c>
      <c r="I1033" s="209">
        <f>I1034</f>
        <v>7419.83</v>
      </c>
      <c r="J1033" s="209">
        <f t="shared" si="779"/>
        <v>0</v>
      </c>
      <c r="K1033" s="209">
        <f t="shared" si="779"/>
        <v>0</v>
      </c>
      <c r="L1033" s="284"/>
      <c r="M1033" s="216"/>
      <c r="N1033" s="216"/>
    </row>
    <row r="1034" spans="1:40" s="242" customFormat="1" ht="31.5" x14ac:dyDescent="0.25">
      <c r="A1034" s="574" t="s">
        <v>93</v>
      </c>
      <c r="B1034" s="325">
        <v>908</v>
      </c>
      <c r="C1034" s="385" t="s">
        <v>132</v>
      </c>
      <c r="D1034" s="385" t="s">
        <v>84</v>
      </c>
      <c r="E1034" s="385" t="s">
        <v>926</v>
      </c>
      <c r="F1034" s="385" t="s">
        <v>94</v>
      </c>
      <c r="G1034" s="209">
        <v>12294.3</v>
      </c>
      <c r="H1034" s="490">
        <v>12294.3</v>
      </c>
      <c r="I1034" s="209">
        <v>7419.83</v>
      </c>
      <c r="J1034" s="209">
        <v>0</v>
      </c>
      <c r="K1034" s="209">
        <v>0</v>
      </c>
      <c r="L1034" s="284"/>
      <c r="M1034" s="216"/>
      <c r="N1034" s="216"/>
    </row>
    <row r="1035" spans="1:40" ht="15.75" x14ac:dyDescent="0.25">
      <c r="A1035" s="572" t="s">
        <v>211</v>
      </c>
      <c r="B1035" s="205">
        <v>908</v>
      </c>
      <c r="C1035" s="208" t="s">
        <v>132</v>
      </c>
      <c r="D1035" s="208" t="s">
        <v>122</v>
      </c>
      <c r="E1035" s="208"/>
      <c r="F1035" s="208"/>
      <c r="G1035" s="206">
        <f t="shared" ref="G1035:H1035" si="780">G1036+G1067+G1102</f>
        <v>62459.1</v>
      </c>
      <c r="H1035" s="492">
        <f t="shared" si="780"/>
        <v>65441.8</v>
      </c>
      <c r="I1035" s="206">
        <f>I1036+I1067+I1102</f>
        <v>35454.381999999998</v>
      </c>
      <c r="J1035" s="206">
        <f t="shared" ref="J1035:K1035" si="781">J1036+J1067+J1102</f>
        <v>885</v>
      </c>
      <c r="K1035" s="206">
        <f t="shared" si="781"/>
        <v>0</v>
      </c>
      <c r="O1035" s="113"/>
      <c r="P1035" s="1"/>
      <c r="Q1035" s="1"/>
      <c r="R1035" s="1"/>
      <c r="AH1035" s="1"/>
      <c r="AI1035" s="1"/>
      <c r="AK1035" s="1"/>
      <c r="AL1035" s="1"/>
      <c r="AN1035" s="1"/>
    </row>
    <row r="1036" spans="1:40" s="113" customFormat="1" ht="15.75" x14ac:dyDescent="0.25">
      <c r="A1036" s="572" t="s">
        <v>100</v>
      </c>
      <c r="B1036" s="205">
        <v>908</v>
      </c>
      <c r="C1036" s="208" t="s">
        <v>132</v>
      </c>
      <c r="D1036" s="208" t="s">
        <v>122</v>
      </c>
      <c r="E1036" s="208" t="s">
        <v>343</v>
      </c>
      <c r="F1036" s="208"/>
      <c r="G1036" s="206">
        <f t="shared" ref="G1036:H1036" si="782">G1037+G1050</f>
        <v>38733.199999999997</v>
      </c>
      <c r="H1036" s="492">
        <f t="shared" si="782"/>
        <v>41631.300000000003</v>
      </c>
      <c r="I1036" s="206">
        <f>I1037+I1050</f>
        <v>12317.16</v>
      </c>
      <c r="J1036" s="206">
        <f t="shared" ref="J1036:K1036" si="783">J1037+J1050</f>
        <v>0</v>
      </c>
      <c r="K1036" s="206">
        <f t="shared" si="783"/>
        <v>0</v>
      </c>
      <c r="L1036" s="279"/>
      <c r="M1036" s="216"/>
      <c r="N1036" s="211"/>
    </row>
    <row r="1037" spans="1:40" s="113" customFormat="1" ht="31.5" x14ac:dyDescent="0.25">
      <c r="A1037" s="572" t="s">
        <v>344</v>
      </c>
      <c r="B1037" s="205">
        <v>908</v>
      </c>
      <c r="C1037" s="208" t="s">
        <v>132</v>
      </c>
      <c r="D1037" s="208" t="s">
        <v>122</v>
      </c>
      <c r="E1037" s="208" t="s">
        <v>342</v>
      </c>
      <c r="F1037" s="208"/>
      <c r="G1037" s="206">
        <f t="shared" ref="G1037:H1037" si="784">G1038+G1044</f>
        <v>38733.199999999997</v>
      </c>
      <c r="H1037" s="492">
        <f t="shared" si="784"/>
        <v>41631.300000000003</v>
      </c>
      <c r="I1037" s="206">
        <f>I1038+I1044</f>
        <v>12317.16</v>
      </c>
      <c r="J1037" s="206">
        <f t="shared" ref="J1037:K1037" si="785">J1038+J1044</f>
        <v>0</v>
      </c>
      <c r="K1037" s="206">
        <f t="shared" si="785"/>
        <v>0</v>
      </c>
      <c r="L1037" s="279"/>
      <c r="M1037" s="216"/>
      <c r="N1037" s="211"/>
    </row>
    <row r="1038" spans="1:40" s="113" customFormat="1" ht="15.75" x14ac:dyDescent="0.25">
      <c r="A1038" s="24" t="s">
        <v>219</v>
      </c>
      <c r="B1038" s="325">
        <v>908</v>
      </c>
      <c r="C1038" s="244" t="s">
        <v>132</v>
      </c>
      <c r="D1038" s="244" t="s">
        <v>122</v>
      </c>
      <c r="E1038" s="244" t="s">
        <v>424</v>
      </c>
      <c r="F1038" s="244"/>
      <c r="G1038" s="209">
        <f t="shared" ref="G1038:H1038" si="786">G1039+G1041</f>
        <v>11196.6</v>
      </c>
      <c r="H1038" s="490">
        <f t="shared" si="786"/>
        <v>14103.4</v>
      </c>
      <c r="I1038" s="209">
        <f>I1039+I1041</f>
        <v>0</v>
      </c>
      <c r="J1038" s="209">
        <f t="shared" ref="J1038:K1038" si="787">J1039+J1041</f>
        <v>0</v>
      </c>
      <c r="K1038" s="209">
        <f t="shared" si="787"/>
        <v>0</v>
      </c>
      <c r="L1038" s="279"/>
      <c r="M1038" s="216"/>
      <c r="N1038" s="211"/>
    </row>
    <row r="1039" spans="1:40" s="113" customFormat="1" ht="31.5" x14ac:dyDescent="0.25">
      <c r="A1039" s="574" t="s">
        <v>91</v>
      </c>
      <c r="B1039" s="325">
        <v>908</v>
      </c>
      <c r="C1039" s="244" t="s">
        <v>132</v>
      </c>
      <c r="D1039" s="244" t="s">
        <v>122</v>
      </c>
      <c r="E1039" s="244" t="s">
        <v>424</v>
      </c>
      <c r="F1039" s="244" t="s">
        <v>92</v>
      </c>
      <c r="G1039" s="209">
        <f t="shared" ref="G1039:H1039" si="788">G1040</f>
        <v>11196.6</v>
      </c>
      <c r="H1039" s="490">
        <f t="shared" si="788"/>
        <v>14103.4</v>
      </c>
      <c r="I1039" s="209">
        <f>I1040</f>
        <v>0</v>
      </c>
      <c r="J1039" s="209">
        <f t="shared" ref="J1039:K1039" si="789">J1040</f>
        <v>0</v>
      </c>
      <c r="K1039" s="209">
        <f t="shared" si="789"/>
        <v>0</v>
      </c>
      <c r="L1039" s="279"/>
      <c r="M1039" s="216"/>
      <c r="N1039" s="211"/>
    </row>
    <row r="1040" spans="1:40" s="113" customFormat="1" ht="31.5" x14ac:dyDescent="0.25">
      <c r="A1040" s="574" t="s">
        <v>93</v>
      </c>
      <c r="B1040" s="325">
        <v>908</v>
      </c>
      <c r="C1040" s="244" t="s">
        <v>132</v>
      </c>
      <c r="D1040" s="244" t="s">
        <v>122</v>
      </c>
      <c r="E1040" s="244" t="s">
        <v>424</v>
      </c>
      <c r="F1040" s="244" t="s">
        <v>94</v>
      </c>
      <c r="G1040" s="209">
        <v>11196.6</v>
      </c>
      <c r="H1040" s="490">
        <f>11196.6+1930.5+976.3</f>
        <v>14103.4</v>
      </c>
      <c r="I1040" s="209">
        <v>0</v>
      </c>
      <c r="J1040" s="209">
        <v>0</v>
      </c>
      <c r="K1040" s="209">
        <v>0</v>
      </c>
      <c r="L1040" s="277"/>
      <c r="M1040" s="216"/>
      <c r="N1040" s="220"/>
    </row>
    <row r="1041" spans="1:40" s="113" customFormat="1" ht="15.75" hidden="1" x14ac:dyDescent="0.25">
      <c r="A1041" s="574" t="s">
        <v>95</v>
      </c>
      <c r="B1041" s="325">
        <v>908</v>
      </c>
      <c r="C1041" s="244" t="s">
        <v>132</v>
      </c>
      <c r="D1041" s="244" t="s">
        <v>122</v>
      </c>
      <c r="E1041" s="244" t="s">
        <v>424</v>
      </c>
      <c r="F1041" s="244" t="s">
        <v>101</v>
      </c>
      <c r="G1041" s="209">
        <f t="shared" ref="G1041:H1041" si="790">G1042+G1043</f>
        <v>0</v>
      </c>
      <c r="H1041" s="490">
        <f t="shared" si="790"/>
        <v>0</v>
      </c>
      <c r="I1041" s="209">
        <f>I1042+I1043</f>
        <v>0</v>
      </c>
      <c r="J1041" s="209">
        <f t="shared" ref="J1041:K1041" si="791">J1042+J1043</f>
        <v>0</v>
      </c>
      <c r="K1041" s="209">
        <f t="shared" si="791"/>
        <v>0</v>
      </c>
      <c r="L1041" s="279"/>
      <c r="M1041" s="216"/>
      <c r="N1041" s="211"/>
    </row>
    <row r="1042" spans="1:40" s="113" customFormat="1" ht="47.25" hidden="1" x14ac:dyDescent="0.25">
      <c r="A1042" s="574" t="s">
        <v>113</v>
      </c>
      <c r="B1042" s="325">
        <v>908</v>
      </c>
      <c r="C1042" s="244" t="s">
        <v>132</v>
      </c>
      <c r="D1042" s="244" t="s">
        <v>122</v>
      </c>
      <c r="E1042" s="244" t="s">
        <v>424</v>
      </c>
      <c r="F1042" s="244" t="s">
        <v>108</v>
      </c>
      <c r="G1042" s="209">
        <v>0</v>
      </c>
      <c r="H1042" s="490">
        <v>0</v>
      </c>
      <c r="I1042" s="209">
        <v>0</v>
      </c>
      <c r="J1042" s="209">
        <v>0</v>
      </c>
      <c r="K1042" s="209">
        <v>0</v>
      </c>
      <c r="L1042" s="279"/>
      <c r="M1042" s="216"/>
      <c r="N1042" s="211"/>
    </row>
    <row r="1043" spans="1:40" s="113" customFormat="1" ht="15.75" hidden="1" x14ac:dyDescent="0.25">
      <c r="A1043" s="574" t="s">
        <v>102</v>
      </c>
      <c r="B1043" s="325">
        <v>908</v>
      </c>
      <c r="C1043" s="244" t="s">
        <v>132</v>
      </c>
      <c r="D1043" s="244" t="s">
        <v>122</v>
      </c>
      <c r="E1043" s="244" t="s">
        <v>424</v>
      </c>
      <c r="F1043" s="244" t="s">
        <v>103</v>
      </c>
      <c r="G1043" s="209">
        <v>0</v>
      </c>
      <c r="H1043" s="490">
        <v>0</v>
      </c>
      <c r="I1043" s="209">
        <v>0</v>
      </c>
      <c r="J1043" s="209">
        <v>0</v>
      </c>
      <c r="K1043" s="209">
        <v>0</v>
      </c>
      <c r="L1043" s="279"/>
      <c r="M1043" s="216"/>
      <c r="N1043" s="211"/>
    </row>
    <row r="1044" spans="1:40" s="113" customFormat="1" ht="31.5" x14ac:dyDescent="0.25">
      <c r="A1044" s="20" t="s">
        <v>385</v>
      </c>
      <c r="B1044" s="325">
        <v>908</v>
      </c>
      <c r="C1044" s="244" t="s">
        <v>132</v>
      </c>
      <c r="D1044" s="244" t="s">
        <v>122</v>
      </c>
      <c r="E1044" s="244" t="s">
        <v>407</v>
      </c>
      <c r="F1044" s="244"/>
      <c r="G1044" s="209">
        <f t="shared" ref="G1044:H1044" si="792">G1047+G1045</f>
        <v>27536.6</v>
      </c>
      <c r="H1044" s="490">
        <f t="shared" si="792"/>
        <v>27527.9</v>
      </c>
      <c r="I1044" s="209">
        <f>I1047+I1045</f>
        <v>12317.16</v>
      </c>
      <c r="J1044" s="209">
        <f t="shared" ref="J1044:K1044" si="793">J1047+J1045</f>
        <v>0</v>
      </c>
      <c r="K1044" s="209">
        <f t="shared" si="793"/>
        <v>0</v>
      </c>
      <c r="L1044" s="279"/>
      <c r="M1044" s="216"/>
      <c r="N1044" s="211"/>
    </row>
    <row r="1045" spans="1:40" s="113" customFormat="1" ht="31.5" x14ac:dyDescent="0.25">
      <c r="A1045" s="574" t="s">
        <v>91</v>
      </c>
      <c r="B1045" s="325">
        <v>908</v>
      </c>
      <c r="C1045" s="244" t="s">
        <v>132</v>
      </c>
      <c r="D1045" s="244" t="s">
        <v>122</v>
      </c>
      <c r="E1045" s="244" t="s">
        <v>407</v>
      </c>
      <c r="F1045" s="244" t="s">
        <v>92</v>
      </c>
      <c r="G1045" s="209">
        <f t="shared" ref="G1045:H1045" si="794">G1046</f>
        <v>25948.1</v>
      </c>
      <c r="H1045" s="490">
        <f t="shared" si="794"/>
        <v>25939.5</v>
      </c>
      <c r="I1045" s="209">
        <f>I1046</f>
        <v>12317.16</v>
      </c>
      <c r="J1045" s="209">
        <f t="shared" ref="J1045:K1045" si="795">J1046</f>
        <v>0</v>
      </c>
      <c r="K1045" s="209">
        <f t="shared" si="795"/>
        <v>0</v>
      </c>
      <c r="L1045" s="279"/>
      <c r="M1045" s="216"/>
      <c r="N1045" s="211"/>
    </row>
    <row r="1046" spans="1:40" s="113" customFormat="1" ht="31.5" x14ac:dyDescent="0.25">
      <c r="A1046" s="574" t="s">
        <v>93</v>
      </c>
      <c r="B1046" s="325">
        <v>908</v>
      </c>
      <c r="C1046" s="244" t="s">
        <v>132</v>
      </c>
      <c r="D1046" s="244" t="s">
        <v>122</v>
      </c>
      <c r="E1046" s="244" t="s">
        <v>407</v>
      </c>
      <c r="F1046" s="244" t="s">
        <v>94</v>
      </c>
      <c r="G1046" s="209">
        <v>25948.1</v>
      </c>
      <c r="H1046" s="490">
        <f>24239.5+1700</f>
        <v>25939.5</v>
      </c>
      <c r="I1046" s="209">
        <v>12317.16</v>
      </c>
      <c r="J1046" s="209">
        <v>0</v>
      </c>
      <c r="K1046" s="209">
        <v>0</v>
      </c>
      <c r="L1046" s="279"/>
      <c r="M1046" s="216"/>
      <c r="N1046" s="211"/>
    </row>
    <row r="1047" spans="1:40" s="113" customFormat="1" ht="20.25" customHeight="1" x14ac:dyDescent="0.25">
      <c r="A1047" s="574" t="s">
        <v>95</v>
      </c>
      <c r="B1047" s="325">
        <v>908</v>
      </c>
      <c r="C1047" s="244" t="s">
        <v>132</v>
      </c>
      <c r="D1047" s="244" t="s">
        <v>122</v>
      </c>
      <c r="E1047" s="244" t="s">
        <v>407</v>
      </c>
      <c r="F1047" s="244" t="s">
        <v>101</v>
      </c>
      <c r="G1047" s="209">
        <f t="shared" ref="G1047:H1047" si="796">G1048+G1049</f>
        <v>1588.5</v>
      </c>
      <c r="H1047" s="490">
        <f t="shared" si="796"/>
        <v>1588.4</v>
      </c>
      <c r="I1047" s="209">
        <f>I1048+I1049</f>
        <v>0</v>
      </c>
      <c r="J1047" s="209">
        <f t="shared" ref="J1047:K1047" si="797">J1048+J1049</f>
        <v>0</v>
      </c>
      <c r="K1047" s="209">
        <f t="shared" si="797"/>
        <v>0</v>
      </c>
      <c r="L1047" s="279"/>
      <c r="M1047" s="216"/>
      <c r="N1047" s="211"/>
    </row>
    <row r="1048" spans="1:40" ht="20.25" customHeight="1" x14ac:dyDescent="0.25">
      <c r="A1048" s="574" t="s">
        <v>102</v>
      </c>
      <c r="B1048" s="325">
        <v>908</v>
      </c>
      <c r="C1048" s="244" t="s">
        <v>132</v>
      </c>
      <c r="D1048" s="244" t="s">
        <v>122</v>
      </c>
      <c r="E1048" s="244" t="s">
        <v>407</v>
      </c>
      <c r="F1048" s="244" t="s">
        <v>103</v>
      </c>
      <c r="G1048" s="209">
        <v>107.9</v>
      </c>
      <c r="H1048" s="490">
        <v>107.9</v>
      </c>
      <c r="I1048" s="209">
        <v>0</v>
      </c>
      <c r="J1048" s="209">
        <v>0</v>
      </c>
      <c r="K1048" s="209">
        <v>0</v>
      </c>
      <c r="O1048" s="113"/>
      <c r="P1048" s="1"/>
      <c r="Q1048" s="1"/>
      <c r="R1048" s="1"/>
      <c r="AH1048" s="1"/>
      <c r="AI1048" s="1"/>
      <c r="AK1048" s="1"/>
      <c r="AL1048" s="1"/>
      <c r="AN1048" s="1"/>
    </row>
    <row r="1049" spans="1:40" s="242" customFormat="1" ht="20.25" customHeight="1" x14ac:dyDescent="0.25">
      <c r="A1049" s="574" t="s">
        <v>268</v>
      </c>
      <c r="B1049" s="325">
        <v>908</v>
      </c>
      <c r="C1049" s="244" t="s">
        <v>132</v>
      </c>
      <c r="D1049" s="244" t="s">
        <v>122</v>
      </c>
      <c r="E1049" s="244" t="s">
        <v>407</v>
      </c>
      <c r="F1049" s="244" t="s">
        <v>97</v>
      </c>
      <c r="G1049" s="209">
        <v>1480.6</v>
      </c>
      <c r="H1049" s="490">
        <v>1480.5</v>
      </c>
      <c r="I1049" s="555">
        <v>0</v>
      </c>
      <c r="J1049" s="555">
        <v>0</v>
      </c>
      <c r="K1049" s="555">
        <v>0</v>
      </c>
      <c r="L1049" s="279"/>
      <c r="M1049" s="216"/>
      <c r="N1049" s="211"/>
    </row>
    <row r="1050" spans="1:40" s="113" customFormat="1" ht="48.75" hidden="1" customHeight="1" x14ac:dyDescent="0.25">
      <c r="A1050" s="572" t="s">
        <v>455</v>
      </c>
      <c r="B1050" s="205">
        <v>908</v>
      </c>
      <c r="C1050" s="208" t="s">
        <v>132</v>
      </c>
      <c r="D1050" s="208" t="s">
        <v>122</v>
      </c>
      <c r="E1050" s="208" t="s">
        <v>425</v>
      </c>
      <c r="F1050" s="208"/>
      <c r="G1050" s="206">
        <f t="shared" ref="G1050:H1050" si="798">G1051+G1059+G1056+G1064</f>
        <v>0</v>
      </c>
      <c r="H1050" s="492">
        <f t="shared" si="798"/>
        <v>0</v>
      </c>
      <c r="I1050" s="206">
        <f>I1051+I1059+I1056+I1064</f>
        <v>0</v>
      </c>
      <c r="J1050" s="206">
        <f t="shared" ref="J1050:K1050" si="799">J1051+J1059+J1056+J1064</f>
        <v>0</v>
      </c>
      <c r="K1050" s="206">
        <f t="shared" si="799"/>
        <v>0</v>
      </c>
      <c r="L1050" s="279"/>
      <c r="M1050" s="216"/>
      <c r="N1050" s="211"/>
    </row>
    <row r="1051" spans="1:40" s="113" customFormat="1" ht="35.450000000000003" hidden="1" customHeight="1" x14ac:dyDescent="0.25">
      <c r="A1051" s="574" t="s">
        <v>311</v>
      </c>
      <c r="B1051" s="325">
        <v>908</v>
      </c>
      <c r="C1051" s="244" t="s">
        <v>132</v>
      </c>
      <c r="D1051" s="244" t="s">
        <v>122</v>
      </c>
      <c r="E1051" s="244" t="s">
        <v>426</v>
      </c>
      <c r="F1051" s="244"/>
      <c r="G1051" s="209">
        <f t="shared" ref="G1051:H1051" si="800">G1052+G1054</f>
        <v>0</v>
      </c>
      <c r="H1051" s="490">
        <f t="shared" si="800"/>
        <v>0</v>
      </c>
      <c r="I1051" s="209">
        <f>I1052+I1054</f>
        <v>0</v>
      </c>
      <c r="J1051" s="209">
        <f t="shared" ref="J1051:K1051" si="801">J1052+J1054</f>
        <v>0</v>
      </c>
      <c r="K1051" s="209">
        <f t="shared" si="801"/>
        <v>0</v>
      </c>
      <c r="L1051" s="279"/>
      <c r="M1051" s="216"/>
      <c r="N1051" s="211"/>
      <c r="O1051" s="211"/>
      <c r="P1051" s="63"/>
      <c r="Q1051" s="63"/>
      <c r="R1051" s="66"/>
    </row>
    <row r="1052" spans="1:40" s="113" customFormat="1" ht="34.5" hidden="1" customHeight="1" x14ac:dyDescent="0.25">
      <c r="A1052" s="574" t="s">
        <v>91</v>
      </c>
      <c r="B1052" s="325">
        <v>908</v>
      </c>
      <c r="C1052" s="244" t="s">
        <v>132</v>
      </c>
      <c r="D1052" s="244" t="s">
        <v>122</v>
      </c>
      <c r="E1052" s="244" t="s">
        <v>426</v>
      </c>
      <c r="F1052" s="244" t="s">
        <v>92</v>
      </c>
      <c r="G1052" s="209">
        <f t="shared" ref="G1052:H1052" si="802">G1053</f>
        <v>0</v>
      </c>
      <c r="H1052" s="490">
        <f t="shared" si="802"/>
        <v>0</v>
      </c>
      <c r="I1052" s="209">
        <f>I1053</f>
        <v>0</v>
      </c>
      <c r="J1052" s="209">
        <f t="shared" ref="J1052:K1052" si="803">J1053</f>
        <v>0</v>
      </c>
      <c r="K1052" s="209">
        <f t="shared" si="803"/>
        <v>0</v>
      </c>
      <c r="L1052" s="279"/>
      <c r="M1052" s="216"/>
      <c r="N1052" s="211"/>
      <c r="O1052" s="211"/>
      <c r="P1052" s="63"/>
      <c r="Q1052" s="63"/>
      <c r="R1052" s="66"/>
    </row>
    <row r="1053" spans="1:40" s="113" customFormat="1" ht="33" hidden="1" customHeight="1" x14ac:dyDescent="0.25">
      <c r="A1053" s="574" t="s">
        <v>93</v>
      </c>
      <c r="B1053" s="325">
        <v>908</v>
      </c>
      <c r="C1053" s="244" t="s">
        <v>132</v>
      </c>
      <c r="D1053" s="244" t="s">
        <v>122</v>
      </c>
      <c r="E1053" s="244" t="s">
        <v>426</v>
      </c>
      <c r="F1053" s="244" t="s">
        <v>94</v>
      </c>
      <c r="G1053" s="209"/>
      <c r="H1053" s="490"/>
      <c r="I1053" s="209"/>
      <c r="J1053" s="209"/>
      <c r="K1053" s="209"/>
      <c r="L1053" s="279"/>
      <c r="M1053" s="216"/>
      <c r="N1053" s="211"/>
      <c r="O1053" s="211"/>
      <c r="P1053" s="63"/>
      <c r="Q1053" s="63"/>
      <c r="R1053" s="66"/>
    </row>
    <row r="1054" spans="1:40" s="113" customFormat="1" ht="20.25" hidden="1" customHeight="1" x14ac:dyDescent="0.25">
      <c r="A1054" s="574" t="s">
        <v>95</v>
      </c>
      <c r="B1054" s="325">
        <v>908</v>
      </c>
      <c r="C1054" s="244" t="s">
        <v>132</v>
      </c>
      <c r="D1054" s="244" t="s">
        <v>122</v>
      </c>
      <c r="E1054" s="244" t="s">
        <v>426</v>
      </c>
      <c r="F1054" s="244" t="s">
        <v>316</v>
      </c>
      <c r="G1054" s="209">
        <f t="shared" ref="G1054:H1054" si="804">G1055</f>
        <v>0</v>
      </c>
      <c r="H1054" s="490">
        <f t="shared" si="804"/>
        <v>0</v>
      </c>
      <c r="I1054" s="209">
        <f>I1055</f>
        <v>0</v>
      </c>
      <c r="J1054" s="209">
        <f t="shared" ref="J1054:K1054" si="805">J1055</f>
        <v>0</v>
      </c>
      <c r="K1054" s="209">
        <f t="shared" si="805"/>
        <v>0</v>
      </c>
      <c r="L1054" s="279"/>
      <c r="M1054" s="216"/>
      <c r="N1054" s="66"/>
      <c r="O1054" s="211"/>
      <c r="P1054" s="63"/>
      <c r="Q1054" s="63"/>
      <c r="R1054" s="63"/>
    </row>
    <row r="1055" spans="1:40" s="113" customFormat="1" ht="20.25" hidden="1" customHeight="1" x14ac:dyDescent="0.25">
      <c r="A1055" s="574" t="s">
        <v>227</v>
      </c>
      <c r="B1055" s="325">
        <v>908</v>
      </c>
      <c r="C1055" s="244" t="s">
        <v>132</v>
      </c>
      <c r="D1055" s="244" t="s">
        <v>122</v>
      </c>
      <c r="E1055" s="244" t="s">
        <v>426</v>
      </c>
      <c r="F1055" s="244" t="s">
        <v>501</v>
      </c>
      <c r="G1055" s="209">
        <v>0</v>
      </c>
      <c r="H1055" s="490">
        <v>0</v>
      </c>
      <c r="I1055" s="209">
        <v>0</v>
      </c>
      <c r="J1055" s="209">
        <v>0</v>
      </c>
      <c r="K1055" s="209">
        <v>0</v>
      </c>
      <c r="L1055" s="279"/>
      <c r="M1055" s="216"/>
      <c r="N1055" s="66"/>
      <c r="O1055" s="211"/>
      <c r="P1055" s="63"/>
      <c r="Q1055" s="63"/>
      <c r="R1055" s="63"/>
    </row>
    <row r="1056" spans="1:40" s="113" customFormat="1" ht="15.75" hidden="1" x14ac:dyDescent="0.25">
      <c r="A1056" s="574" t="s">
        <v>930</v>
      </c>
      <c r="B1056" s="325">
        <v>908</v>
      </c>
      <c r="C1056" s="244" t="s">
        <v>132</v>
      </c>
      <c r="D1056" s="244" t="s">
        <v>122</v>
      </c>
      <c r="E1056" s="244" t="s">
        <v>427</v>
      </c>
      <c r="F1056" s="244"/>
      <c r="G1056" s="209">
        <f t="shared" ref="G1056:H1057" si="806">G1057</f>
        <v>0</v>
      </c>
      <c r="H1056" s="490">
        <f t="shared" si="806"/>
        <v>0</v>
      </c>
      <c r="I1056" s="209">
        <f>I1057</f>
        <v>0</v>
      </c>
      <c r="J1056" s="209">
        <f t="shared" ref="J1056:K1057" si="807">J1057</f>
        <v>0</v>
      </c>
      <c r="K1056" s="209">
        <f t="shared" si="807"/>
        <v>0</v>
      </c>
      <c r="L1056" s="279"/>
      <c r="M1056" s="216"/>
      <c r="N1056" s="66"/>
      <c r="O1056" s="211"/>
      <c r="P1056" s="63"/>
      <c r="Q1056" s="63"/>
      <c r="R1056" s="63"/>
    </row>
    <row r="1057" spans="1:40" s="113" customFormat="1" ht="33.75" hidden="1" customHeight="1" x14ac:dyDescent="0.25">
      <c r="A1057" s="574" t="s">
        <v>91</v>
      </c>
      <c r="B1057" s="325">
        <v>908</v>
      </c>
      <c r="C1057" s="244" t="s">
        <v>132</v>
      </c>
      <c r="D1057" s="244" t="s">
        <v>122</v>
      </c>
      <c r="E1057" s="244" t="s">
        <v>427</v>
      </c>
      <c r="F1057" s="244" t="s">
        <v>92</v>
      </c>
      <c r="G1057" s="209">
        <f t="shared" si="806"/>
        <v>0</v>
      </c>
      <c r="H1057" s="490">
        <f t="shared" si="806"/>
        <v>0</v>
      </c>
      <c r="I1057" s="209">
        <f>I1058</f>
        <v>0</v>
      </c>
      <c r="J1057" s="209">
        <f t="shared" si="807"/>
        <v>0</v>
      </c>
      <c r="K1057" s="209">
        <f t="shared" si="807"/>
        <v>0</v>
      </c>
      <c r="L1057" s="279"/>
      <c r="M1057" s="216"/>
      <c r="N1057" s="66"/>
      <c r="O1057" s="211"/>
      <c r="P1057" s="63"/>
      <c r="Q1057" s="63"/>
      <c r="R1057" s="63"/>
    </row>
    <row r="1058" spans="1:40" s="113" customFormat="1" ht="32.25" hidden="1" customHeight="1" x14ac:dyDescent="0.25">
      <c r="A1058" s="574" t="s">
        <v>93</v>
      </c>
      <c r="B1058" s="325">
        <v>908</v>
      </c>
      <c r="C1058" s="244" t="s">
        <v>132</v>
      </c>
      <c r="D1058" s="244" t="s">
        <v>122</v>
      </c>
      <c r="E1058" s="244" t="s">
        <v>427</v>
      </c>
      <c r="F1058" s="244" t="s">
        <v>94</v>
      </c>
      <c r="G1058" s="209">
        <v>0</v>
      </c>
      <c r="H1058" s="490">
        <v>0</v>
      </c>
      <c r="I1058" s="209">
        <v>0</v>
      </c>
      <c r="J1058" s="209">
        <v>0</v>
      </c>
      <c r="K1058" s="209">
        <v>0</v>
      </c>
      <c r="L1058" s="279"/>
      <c r="M1058" s="216"/>
      <c r="N1058" s="66"/>
      <c r="O1058" s="211"/>
      <c r="P1058" s="63"/>
      <c r="Q1058" s="63"/>
      <c r="R1058" s="63"/>
    </row>
    <row r="1059" spans="1:40" s="113" customFormat="1" ht="47.25" hidden="1" customHeight="1" x14ac:dyDescent="0.25">
      <c r="A1059" s="90" t="s">
        <v>312</v>
      </c>
      <c r="B1059" s="325">
        <v>908</v>
      </c>
      <c r="C1059" s="244" t="s">
        <v>132</v>
      </c>
      <c r="D1059" s="244" t="s">
        <v>122</v>
      </c>
      <c r="E1059" s="244" t="s">
        <v>428</v>
      </c>
      <c r="F1059" s="244"/>
      <c r="G1059" s="209">
        <f t="shared" ref="G1059:H1059" si="808">G1060+G1062</f>
        <v>0</v>
      </c>
      <c r="H1059" s="490">
        <f t="shared" si="808"/>
        <v>0</v>
      </c>
      <c r="I1059" s="209">
        <f>I1060+I1062</f>
        <v>0</v>
      </c>
      <c r="J1059" s="209">
        <f t="shared" ref="J1059:K1059" si="809">J1060+J1062</f>
        <v>0</v>
      </c>
      <c r="K1059" s="209">
        <f t="shared" si="809"/>
        <v>0</v>
      </c>
      <c r="L1059" s="279"/>
      <c r="M1059" s="216"/>
      <c r="N1059" s="66"/>
      <c r="O1059" s="211"/>
      <c r="P1059" s="63"/>
      <c r="Q1059" s="63"/>
      <c r="R1059" s="63"/>
    </row>
    <row r="1060" spans="1:40" s="113" customFormat="1" ht="34.5" hidden="1" customHeight="1" x14ac:dyDescent="0.25">
      <c r="A1060" s="574" t="s">
        <v>317</v>
      </c>
      <c r="B1060" s="325">
        <v>908</v>
      </c>
      <c r="C1060" s="244" t="s">
        <v>132</v>
      </c>
      <c r="D1060" s="244" t="s">
        <v>122</v>
      </c>
      <c r="E1060" s="244" t="s">
        <v>428</v>
      </c>
      <c r="F1060" s="244" t="s">
        <v>316</v>
      </c>
      <c r="G1060" s="209">
        <f t="shared" ref="G1060:H1060" si="810">G1061</f>
        <v>0</v>
      </c>
      <c r="H1060" s="490">
        <f t="shared" si="810"/>
        <v>0</v>
      </c>
      <c r="I1060" s="209">
        <f>I1061</f>
        <v>0</v>
      </c>
      <c r="J1060" s="209">
        <f t="shared" ref="J1060:K1060" si="811">J1061</f>
        <v>0</v>
      </c>
      <c r="K1060" s="209">
        <f t="shared" si="811"/>
        <v>0</v>
      </c>
      <c r="L1060" s="279"/>
      <c r="M1060" s="216"/>
      <c r="N1060" s="66"/>
      <c r="O1060" s="211"/>
      <c r="P1060" s="63"/>
      <c r="Q1060" s="63"/>
      <c r="R1060" s="63"/>
    </row>
    <row r="1061" spans="1:40" s="113" customFormat="1" ht="47.25" hidden="1" customHeight="1" x14ac:dyDescent="0.25">
      <c r="A1061" s="574" t="s">
        <v>486</v>
      </c>
      <c r="B1061" s="325">
        <v>908</v>
      </c>
      <c r="C1061" s="244" t="s">
        <v>132</v>
      </c>
      <c r="D1061" s="244" t="s">
        <v>122</v>
      </c>
      <c r="E1061" s="244" t="s">
        <v>428</v>
      </c>
      <c r="F1061" s="244" t="s">
        <v>501</v>
      </c>
      <c r="G1061" s="209">
        <v>0</v>
      </c>
      <c r="H1061" s="490">
        <v>0</v>
      </c>
      <c r="I1061" s="209">
        <v>0</v>
      </c>
      <c r="J1061" s="209">
        <v>0</v>
      </c>
      <c r="K1061" s="209">
        <v>0</v>
      </c>
      <c r="L1061" s="279"/>
      <c r="M1061" s="216"/>
      <c r="N1061" s="66"/>
      <c r="O1061" s="211"/>
      <c r="P1061" s="63"/>
      <c r="Q1061" s="63"/>
      <c r="R1061" s="63"/>
    </row>
    <row r="1062" spans="1:40" s="113" customFormat="1" ht="17.45" hidden="1" customHeight="1" x14ac:dyDescent="0.25">
      <c r="A1062" s="574" t="s">
        <v>95</v>
      </c>
      <c r="B1062" s="325">
        <v>908</v>
      </c>
      <c r="C1062" s="244" t="s">
        <v>132</v>
      </c>
      <c r="D1062" s="244" t="s">
        <v>122</v>
      </c>
      <c r="E1062" s="244" t="s">
        <v>428</v>
      </c>
      <c r="F1062" s="244" t="s">
        <v>101</v>
      </c>
      <c r="G1062" s="209">
        <f t="shared" ref="G1062:H1062" si="812">G1063</f>
        <v>0</v>
      </c>
      <c r="H1062" s="490">
        <f t="shared" si="812"/>
        <v>0</v>
      </c>
      <c r="I1062" s="209">
        <f>I1063</f>
        <v>0</v>
      </c>
      <c r="J1062" s="209">
        <f t="shared" ref="J1062:K1062" si="813">J1063</f>
        <v>0</v>
      </c>
      <c r="K1062" s="209">
        <f t="shared" si="813"/>
        <v>0</v>
      </c>
      <c r="L1062" s="279"/>
      <c r="M1062" s="216"/>
      <c r="N1062" s="66"/>
      <c r="O1062" s="211"/>
      <c r="P1062" s="63"/>
      <c r="Q1062" s="63"/>
      <c r="R1062" s="63"/>
    </row>
    <row r="1063" spans="1:40" s="113" customFormat="1" ht="18.75" hidden="1" customHeight="1" x14ac:dyDescent="0.25">
      <c r="A1063" s="574" t="s">
        <v>268</v>
      </c>
      <c r="B1063" s="325">
        <v>908</v>
      </c>
      <c r="C1063" s="244" t="s">
        <v>132</v>
      </c>
      <c r="D1063" s="244" t="s">
        <v>122</v>
      </c>
      <c r="E1063" s="244" t="s">
        <v>428</v>
      </c>
      <c r="F1063" s="244" t="s">
        <v>97</v>
      </c>
      <c r="G1063" s="209">
        <v>0</v>
      </c>
      <c r="H1063" s="490">
        <v>0</v>
      </c>
      <c r="I1063" s="209">
        <v>0</v>
      </c>
      <c r="J1063" s="209">
        <v>0</v>
      </c>
      <c r="K1063" s="209">
        <v>0</v>
      </c>
      <c r="L1063" s="279"/>
      <c r="M1063" s="216"/>
      <c r="N1063" s="66"/>
      <c r="O1063" s="211"/>
      <c r="P1063" s="63"/>
      <c r="Q1063" s="63"/>
      <c r="R1063" s="63"/>
    </row>
    <row r="1064" spans="1:40" s="113" customFormat="1" ht="38.25" hidden="1" customHeight="1" x14ac:dyDescent="0.25">
      <c r="A1064" s="574" t="s">
        <v>502</v>
      </c>
      <c r="B1064" s="325">
        <v>908</v>
      </c>
      <c r="C1064" s="244" t="s">
        <v>132</v>
      </c>
      <c r="D1064" s="244" t="s">
        <v>122</v>
      </c>
      <c r="E1064" s="244" t="s">
        <v>503</v>
      </c>
      <c r="F1064" s="244"/>
      <c r="G1064" s="209">
        <f t="shared" ref="G1064:H1065" si="814">G1065</f>
        <v>0</v>
      </c>
      <c r="H1064" s="490">
        <f t="shared" si="814"/>
        <v>0</v>
      </c>
      <c r="I1064" s="209">
        <f>I1065</f>
        <v>0</v>
      </c>
      <c r="J1064" s="209">
        <f t="shared" ref="J1064:K1065" si="815">J1065</f>
        <v>0</v>
      </c>
      <c r="K1064" s="209">
        <f t="shared" si="815"/>
        <v>0</v>
      </c>
      <c r="L1064" s="279"/>
      <c r="M1064" s="216"/>
      <c r="N1064" s="66"/>
      <c r="O1064" s="211"/>
      <c r="P1064" s="63"/>
      <c r="Q1064" s="63"/>
      <c r="R1064" s="63"/>
    </row>
    <row r="1065" spans="1:40" s="113" customFormat="1" ht="32.25" hidden="1" customHeight="1" x14ac:dyDescent="0.25">
      <c r="A1065" s="574" t="s">
        <v>91</v>
      </c>
      <c r="B1065" s="325">
        <v>908</v>
      </c>
      <c r="C1065" s="244" t="s">
        <v>132</v>
      </c>
      <c r="D1065" s="244" t="s">
        <v>122</v>
      </c>
      <c r="E1065" s="244" t="s">
        <v>503</v>
      </c>
      <c r="F1065" s="244" t="s">
        <v>92</v>
      </c>
      <c r="G1065" s="209">
        <f t="shared" si="814"/>
        <v>0</v>
      </c>
      <c r="H1065" s="490">
        <f t="shared" si="814"/>
        <v>0</v>
      </c>
      <c r="I1065" s="209">
        <f>I1066</f>
        <v>0</v>
      </c>
      <c r="J1065" s="209">
        <f t="shared" si="815"/>
        <v>0</v>
      </c>
      <c r="K1065" s="209">
        <f t="shared" si="815"/>
        <v>0</v>
      </c>
      <c r="L1065" s="279"/>
      <c r="M1065" s="216"/>
      <c r="N1065" s="66"/>
      <c r="O1065" s="211"/>
      <c r="P1065" s="63"/>
      <c r="Q1065" s="63"/>
      <c r="R1065" s="63"/>
    </row>
    <row r="1066" spans="1:40" s="113" customFormat="1" ht="35.450000000000003" hidden="1" customHeight="1" x14ac:dyDescent="0.25">
      <c r="A1066" s="574" t="s">
        <v>93</v>
      </c>
      <c r="B1066" s="325">
        <v>908</v>
      </c>
      <c r="C1066" s="244" t="s">
        <v>132</v>
      </c>
      <c r="D1066" s="244" t="s">
        <v>122</v>
      </c>
      <c r="E1066" s="244" t="s">
        <v>503</v>
      </c>
      <c r="F1066" s="244" t="s">
        <v>94</v>
      </c>
      <c r="G1066" s="209">
        <v>0</v>
      </c>
      <c r="H1066" s="490">
        <v>0</v>
      </c>
      <c r="I1066" s="209">
        <v>0</v>
      </c>
      <c r="J1066" s="209">
        <v>0</v>
      </c>
      <c r="K1066" s="209">
        <v>0</v>
      </c>
      <c r="L1066" s="279"/>
      <c r="M1066" s="216"/>
      <c r="N1066" s="66"/>
      <c r="O1066" s="211"/>
      <c r="P1066" s="63"/>
      <c r="Q1066" s="63"/>
      <c r="R1066" s="63"/>
    </row>
    <row r="1067" spans="1:40" s="113" customFormat="1" ht="47.25" customHeight="1" x14ac:dyDescent="0.25">
      <c r="A1067" s="572" t="s">
        <v>931</v>
      </c>
      <c r="B1067" s="205">
        <v>908</v>
      </c>
      <c r="C1067" s="208" t="s">
        <v>132</v>
      </c>
      <c r="D1067" s="208" t="s">
        <v>122</v>
      </c>
      <c r="E1067" s="208" t="s">
        <v>212</v>
      </c>
      <c r="F1067" s="208"/>
      <c r="G1067" s="206">
        <f t="shared" ref="G1067:H1067" si="816">G1068+G1072+G1078+G1082+G1094+G1090+G1086+G1098</f>
        <v>23664.3</v>
      </c>
      <c r="H1067" s="492">
        <f t="shared" si="816"/>
        <v>23757.1</v>
      </c>
      <c r="I1067" s="206">
        <f>I1068+I1072+I1078+I1082+I1094+I1090+I1086+I1098</f>
        <v>22922.222000000002</v>
      </c>
      <c r="J1067" s="206">
        <f t="shared" ref="J1067:K1067" si="817">J1068+J1072+J1078+J1082+J1094+J1090+J1086+J1098</f>
        <v>700</v>
      </c>
      <c r="K1067" s="206">
        <f t="shared" si="817"/>
        <v>0</v>
      </c>
      <c r="L1067" s="279"/>
      <c r="M1067" s="216"/>
      <c r="N1067" s="66"/>
      <c r="O1067" s="211"/>
      <c r="P1067" s="63"/>
      <c r="Q1067" s="63"/>
      <c r="R1067" s="66"/>
    </row>
    <row r="1068" spans="1:40" s="113" customFormat="1" ht="30.75" customHeight="1" x14ac:dyDescent="0.25">
      <c r="A1068" s="572" t="s">
        <v>408</v>
      </c>
      <c r="B1068" s="205">
        <v>908</v>
      </c>
      <c r="C1068" s="208" t="s">
        <v>132</v>
      </c>
      <c r="D1068" s="208" t="s">
        <v>122</v>
      </c>
      <c r="E1068" s="208" t="s">
        <v>410</v>
      </c>
      <c r="F1068" s="208"/>
      <c r="G1068" s="206">
        <f t="shared" ref="G1068:K1070" si="818">G1069</f>
        <v>333.9</v>
      </c>
      <c r="H1068" s="492">
        <f t="shared" si="818"/>
        <v>507.3</v>
      </c>
      <c r="I1068" s="206">
        <f t="shared" si="818"/>
        <v>700</v>
      </c>
      <c r="J1068" s="206">
        <f t="shared" si="818"/>
        <v>700</v>
      </c>
      <c r="K1068" s="206">
        <f t="shared" si="818"/>
        <v>0</v>
      </c>
      <c r="L1068" s="279"/>
      <c r="M1068" s="216"/>
      <c r="N1068" s="66"/>
      <c r="O1068" s="211"/>
      <c r="P1068" s="63"/>
      <c r="Q1068" s="63"/>
      <c r="R1068" s="63"/>
    </row>
    <row r="1069" spans="1:40" ht="15.75" x14ac:dyDescent="0.25">
      <c r="A1069" s="28" t="s">
        <v>409</v>
      </c>
      <c r="B1069" s="325">
        <v>908</v>
      </c>
      <c r="C1069" s="240" t="s">
        <v>132</v>
      </c>
      <c r="D1069" s="240" t="s">
        <v>122</v>
      </c>
      <c r="E1069" s="244" t="s">
        <v>411</v>
      </c>
      <c r="F1069" s="240"/>
      <c r="G1069" s="209">
        <f t="shared" si="818"/>
        <v>333.9</v>
      </c>
      <c r="H1069" s="490">
        <f t="shared" si="818"/>
        <v>507.3</v>
      </c>
      <c r="I1069" s="209">
        <f t="shared" si="818"/>
        <v>700</v>
      </c>
      <c r="J1069" s="209">
        <f t="shared" si="818"/>
        <v>700</v>
      </c>
      <c r="K1069" s="209">
        <f t="shared" si="818"/>
        <v>0</v>
      </c>
      <c r="N1069" s="66"/>
      <c r="P1069" s="63"/>
      <c r="Q1069" s="63"/>
      <c r="R1069" s="63"/>
      <c r="AH1069" s="1"/>
      <c r="AI1069" s="1"/>
      <c r="AK1069" s="1"/>
      <c r="AL1069" s="1"/>
      <c r="AN1069" s="1"/>
    </row>
    <row r="1070" spans="1:40" ht="31.5" x14ac:dyDescent="0.25">
      <c r="A1070" s="536" t="s">
        <v>91</v>
      </c>
      <c r="B1070" s="325">
        <v>908</v>
      </c>
      <c r="C1070" s="240" t="s">
        <v>132</v>
      </c>
      <c r="D1070" s="240" t="s">
        <v>122</v>
      </c>
      <c r="E1070" s="244" t="s">
        <v>411</v>
      </c>
      <c r="F1070" s="240" t="s">
        <v>92</v>
      </c>
      <c r="G1070" s="209">
        <f t="shared" si="818"/>
        <v>333.9</v>
      </c>
      <c r="H1070" s="490">
        <f t="shared" si="818"/>
        <v>507.3</v>
      </c>
      <c r="I1070" s="209">
        <f t="shared" si="818"/>
        <v>700</v>
      </c>
      <c r="J1070" s="209">
        <f t="shared" si="818"/>
        <v>700</v>
      </c>
      <c r="K1070" s="209">
        <f t="shared" si="818"/>
        <v>0</v>
      </c>
      <c r="N1070" s="66"/>
      <c r="P1070" s="63"/>
      <c r="Q1070" s="63"/>
      <c r="R1070" s="63"/>
      <c r="AH1070" s="1"/>
      <c r="AI1070" s="1"/>
      <c r="AK1070" s="1"/>
      <c r="AL1070" s="1"/>
      <c r="AN1070" s="1"/>
    </row>
    <row r="1071" spans="1:40" ht="31.5" x14ac:dyDescent="0.25">
      <c r="A1071" s="536" t="s">
        <v>93</v>
      </c>
      <c r="B1071" s="325">
        <v>908</v>
      </c>
      <c r="C1071" s="240" t="s">
        <v>132</v>
      </c>
      <c r="D1071" s="240" t="s">
        <v>122</v>
      </c>
      <c r="E1071" s="244" t="s">
        <v>411</v>
      </c>
      <c r="F1071" s="240" t="s">
        <v>94</v>
      </c>
      <c r="G1071" s="209">
        <v>333.9</v>
      </c>
      <c r="H1071" s="490">
        <v>507.3</v>
      </c>
      <c r="I1071" s="209">
        <v>700</v>
      </c>
      <c r="J1071" s="209">
        <v>700</v>
      </c>
      <c r="K1071" s="209">
        <v>0</v>
      </c>
      <c r="N1071" s="66"/>
      <c r="P1071" s="63"/>
      <c r="Q1071" s="63"/>
      <c r="R1071" s="63"/>
      <c r="AH1071" s="1"/>
      <c r="AI1071" s="1"/>
      <c r="AK1071" s="1"/>
      <c r="AL1071" s="1"/>
      <c r="AN1071" s="1"/>
    </row>
    <row r="1072" spans="1:40" s="113" customFormat="1" ht="31.5" x14ac:dyDescent="0.25">
      <c r="A1072" s="537" t="s">
        <v>412</v>
      </c>
      <c r="B1072" s="205">
        <v>908</v>
      </c>
      <c r="C1072" s="6" t="s">
        <v>132</v>
      </c>
      <c r="D1072" s="6" t="s">
        <v>122</v>
      </c>
      <c r="E1072" s="208" t="s">
        <v>413</v>
      </c>
      <c r="F1072" s="6"/>
      <c r="G1072" s="206">
        <f t="shared" ref="G1072:K1074" si="819">G1073</f>
        <v>48.4</v>
      </c>
      <c r="H1072" s="492">
        <f t="shared" si="819"/>
        <v>38.4</v>
      </c>
      <c r="I1072" s="206">
        <f t="shared" si="819"/>
        <v>0</v>
      </c>
      <c r="J1072" s="206">
        <f t="shared" si="819"/>
        <v>0</v>
      </c>
      <c r="K1072" s="206">
        <f t="shared" si="819"/>
        <v>0</v>
      </c>
      <c r="L1072" s="279"/>
      <c r="M1072" s="216"/>
      <c r="N1072" s="66"/>
      <c r="O1072" s="211"/>
      <c r="P1072" s="63"/>
      <c r="Q1072" s="63"/>
      <c r="R1072" s="66"/>
    </row>
    <row r="1073" spans="1:40" ht="15.75" x14ac:dyDescent="0.25">
      <c r="A1073" s="28" t="s">
        <v>213</v>
      </c>
      <c r="B1073" s="325">
        <v>908</v>
      </c>
      <c r="C1073" s="240" t="s">
        <v>132</v>
      </c>
      <c r="D1073" s="240" t="s">
        <v>122</v>
      </c>
      <c r="E1073" s="244" t="s">
        <v>416</v>
      </c>
      <c r="F1073" s="240"/>
      <c r="G1073" s="209">
        <f t="shared" ref="G1073:H1073" si="820">G1074+G1076</f>
        <v>48.4</v>
      </c>
      <c r="H1073" s="490">
        <f t="shared" si="820"/>
        <v>38.4</v>
      </c>
      <c r="I1073" s="209">
        <f>I1074+I1076</f>
        <v>0</v>
      </c>
      <c r="J1073" s="209">
        <f t="shared" ref="J1073:K1073" si="821">J1074+J1076</f>
        <v>0</v>
      </c>
      <c r="K1073" s="209">
        <f t="shared" si="821"/>
        <v>0</v>
      </c>
      <c r="N1073" s="66"/>
      <c r="P1073" s="63"/>
      <c r="Q1073" s="63"/>
      <c r="R1073" s="66"/>
      <c r="AH1073" s="1"/>
      <c r="AI1073" s="1"/>
      <c r="AK1073" s="1"/>
      <c r="AL1073" s="1"/>
      <c r="AN1073" s="1"/>
    </row>
    <row r="1074" spans="1:40" ht="31.5" x14ac:dyDescent="0.25">
      <c r="A1074" s="536" t="s">
        <v>91</v>
      </c>
      <c r="B1074" s="325">
        <v>908</v>
      </c>
      <c r="C1074" s="240" t="s">
        <v>132</v>
      </c>
      <c r="D1074" s="240" t="s">
        <v>122</v>
      </c>
      <c r="E1074" s="244" t="s">
        <v>416</v>
      </c>
      <c r="F1074" s="240" t="s">
        <v>92</v>
      </c>
      <c r="G1074" s="209">
        <f t="shared" si="819"/>
        <v>30</v>
      </c>
      <c r="H1074" s="490">
        <f t="shared" si="819"/>
        <v>30</v>
      </c>
      <c r="I1074" s="209">
        <f t="shared" si="819"/>
        <v>0</v>
      </c>
      <c r="J1074" s="209">
        <f t="shared" si="819"/>
        <v>0</v>
      </c>
      <c r="K1074" s="209">
        <f t="shared" si="819"/>
        <v>0</v>
      </c>
      <c r="N1074" s="66"/>
      <c r="P1074" s="63"/>
      <c r="Q1074" s="63"/>
      <c r="R1074" s="63"/>
      <c r="AH1074" s="1"/>
      <c r="AI1074" s="1"/>
      <c r="AK1074" s="1"/>
      <c r="AL1074" s="1"/>
      <c r="AN1074" s="1"/>
    </row>
    <row r="1075" spans="1:40" ht="31.5" x14ac:dyDescent="0.25">
      <c r="A1075" s="536" t="s">
        <v>93</v>
      </c>
      <c r="B1075" s="325">
        <v>908</v>
      </c>
      <c r="C1075" s="240" t="s">
        <v>132</v>
      </c>
      <c r="D1075" s="240" t="s">
        <v>122</v>
      </c>
      <c r="E1075" s="244" t="s">
        <v>416</v>
      </c>
      <c r="F1075" s="240" t="s">
        <v>94</v>
      </c>
      <c r="G1075" s="204">
        <v>30</v>
      </c>
      <c r="H1075" s="600">
        <v>30</v>
      </c>
      <c r="I1075" s="204">
        <v>0</v>
      </c>
      <c r="J1075" s="204">
        <v>0</v>
      </c>
      <c r="K1075" s="204">
        <v>0</v>
      </c>
      <c r="N1075" s="66"/>
      <c r="P1075" s="63"/>
      <c r="Q1075" s="63"/>
      <c r="R1075" s="63"/>
      <c r="AH1075" s="1"/>
      <c r="AI1075" s="1"/>
      <c r="AK1075" s="1"/>
      <c r="AL1075" s="1"/>
      <c r="AN1075" s="1"/>
    </row>
    <row r="1076" spans="1:40" s="242" customFormat="1" ht="15.75" x14ac:dyDescent="0.25">
      <c r="A1076" s="574" t="s">
        <v>95</v>
      </c>
      <c r="B1076" s="325">
        <v>908</v>
      </c>
      <c r="C1076" s="240" t="s">
        <v>132</v>
      </c>
      <c r="D1076" s="240" t="s">
        <v>122</v>
      </c>
      <c r="E1076" s="244" t="s">
        <v>416</v>
      </c>
      <c r="F1076" s="240" t="s">
        <v>101</v>
      </c>
      <c r="G1076" s="204">
        <f t="shared" ref="G1076:H1076" si="822">G1077</f>
        <v>18.399999999999999</v>
      </c>
      <c r="H1076" s="600">
        <f t="shared" si="822"/>
        <v>8.4</v>
      </c>
      <c r="I1076" s="204">
        <f>I1077</f>
        <v>0</v>
      </c>
      <c r="J1076" s="204">
        <f t="shared" ref="J1076:K1076" si="823">J1077</f>
        <v>0</v>
      </c>
      <c r="K1076" s="204">
        <f t="shared" si="823"/>
        <v>0</v>
      </c>
      <c r="L1076" s="279"/>
      <c r="M1076" s="216"/>
      <c r="N1076" s="66"/>
      <c r="O1076" s="211"/>
      <c r="P1076" s="211"/>
      <c r="Q1076" s="211"/>
      <c r="R1076" s="211"/>
    </row>
    <row r="1077" spans="1:40" s="242" customFormat="1" ht="15.75" x14ac:dyDescent="0.25">
      <c r="A1077" s="574" t="s">
        <v>872</v>
      </c>
      <c r="B1077" s="325">
        <v>908</v>
      </c>
      <c r="C1077" s="240" t="s">
        <v>132</v>
      </c>
      <c r="D1077" s="240" t="s">
        <v>122</v>
      </c>
      <c r="E1077" s="244" t="s">
        <v>416</v>
      </c>
      <c r="F1077" s="240" t="s">
        <v>103</v>
      </c>
      <c r="G1077" s="204">
        <v>18.399999999999999</v>
      </c>
      <c r="H1077" s="600">
        <v>8.4</v>
      </c>
      <c r="I1077" s="204"/>
      <c r="J1077" s="204"/>
      <c r="K1077" s="204"/>
      <c r="L1077" s="279"/>
      <c r="M1077" s="216"/>
      <c r="N1077" s="66"/>
      <c r="O1077" s="211"/>
      <c r="P1077" s="211"/>
      <c r="Q1077" s="211"/>
      <c r="R1077" s="211"/>
    </row>
    <row r="1078" spans="1:40" s="113" customFormat="1" ht="31.5" x14ac:dyDescent="0.25">
      <c r="A1078" s="525" t="s">
        <v>414</v>
      </c>
      <c r="B1078" s="205">
        <v>908</v>
      </c>
      <c r="C1078" s="6" t="s">
        <v>132</v>
      </c>
      <c r="D1078" s="6" t="s">
        <v>122</v>
      </c>
      <c r="E1078" s="208" t="s">
        <v>415</v>
      </c>
      <c r="F1078" s="6"/>
      <c r="G1078" s="203">
        <f t="shared" ref="G1078:K1080" si="824">G1079</f>
        <v>500</v>
      </c>
      <c r="H1078" s="601">
        <f t="shared" si="824"/>
        <v>500</v>
      </c>
      <c r="I1078" s="203">
        <f t="shared" si="824"/>
        <v>0</v>
      </c>
      <c r="J1078" s="203">
        <f t="shared" si="824"/>
        <v>0</v>
      </c>
      <c r="K1078" s="203">
        <f t="shared" si="824"/>
        <v>0</v>
      </c>
      <c r="L1078" s="279"/>
      <c r="M1078" s="216"/>
      <c r="N1078" s="66"/>
      <c r="O1078" s="211"/>
      <c r="P1078" s="63"/>
      <c r="Q1078" s="63"/>
      <c r="R1078" s="63"/>
    </row>
    <row r="1079" spans="1:40" ht="15.75" x14ac:dyDescent="0.25">
      <c r="A1079" s="28" t="s">
        <v>214</v>
      </c>
      <c r="B1079" s="325">
        <v>908</v>
      </c>
      <c r="C1079" s="240" t="s">
        <v>132</v>
      </c>
      <c r="D1079" s="240" t="s">
        <v>122</v>
      </c>
      <c r="E1079" s="244" t="s">
        <v>417</v>
      </c>
      <c r="F1079" s="240"/>
      <c r="G1079" s="209">
        <f t="shared" si="824"/>
        <v>500</v>
      </c>
      <c r="H1079" s="490">
        <f t="shared" si="824"/>
        <v>500</v>
      </c>
      <c r="I1079" s="209">
        <f t="shared" si="824"/>
        <v>0</v>
      </c>
      <c r="J1079" s="209">
        <f t="shared" si="824"/>
        <v>0</v>
      </c>
      <c r="K1079" s="209">
        <f t="shared" si="824"/>
        <v>0</v>
      </c>
      <c r="N1079" s="66"/>
      <c r="P1079" s="63"/>
      <c r="Q1079" s="63"/>
      <c r="R1079" s="63"/>
      <c r="AH1079" s="1"/>
      <c r="AI1079" s="1"/>
      <c r="AK1079" s="1"/>
      <c r="AL1079" s="1"/>
      <c r="AN1079" s="1"/>
    </row>
    <row r="1080" spans="1:40" ht="31.5" x14ac:dyDescent="0.25">
      <c r="A1080" s="536" t="s">
        <v>91</v>
      </c>
      <c r="B1080" s="325">
        <v>908</v>
      </c>
      <c r="C1080" s="240" t="s">
        <v>132</v>
      </c>
      <c r="D1080" s="240" t="s">
        <v>122</v>
      </c>
      <c r="E1080" s="244" t="s">
        <v>417</v>
      </c>
      <c r="F1080" s="240" t="s">
        <v>92</v>
      </c>
      <c r="G1080" s="209">
        <f t="shared" si="824"/>
        <v>500</v>
      </c>
      <c r="H1080" s="490">
        <f t="shared" si="824"/>
        <v>500</v>
      </c>
      <c r="I1080" s="209">
        <f t="shared" si="824"/>
        <v>0</v>
      </c>
      <c r="J1080" s="209">
        <f t="shared" si="824"/>
        <v>0</v>
      </c>
      <c r="K1080" s="209">
        <f t="shared" si="824"/>
        <v>0</v>
      </c>
      <c r="N1080" s="66"/>
      <c r="P1080" s="63"/>
      <c r="Q1080" s="63"/>
      <c r="R1080" s="63"/>
      <c r="AH1080" s="1"/>
      <c r="AI1080" s="1"/>
      <c r="AK1080" s="1"/>
      <c r="AL1080" s="1"/>
      <c r="AN1080" s="1"/>
    </row>
    <row r="1081" spans="1:40" ht="31.5" x14ac:dyDescent="0.25">
      <c r="A1081" s="536" t="s">
        <v>93</v>
      </c>
      <c r="B1081" s="325">
        <v>908</v>
      </c>
      <c r="C1081" s="240" t="s">
        <v>132</v>
      </c>
      <c r="D1081" s="240" t="s">
        <v>122</v>
      </c>
      <c r="E1081" s="244" t="s">
        <v>417</v>
      </c>
      <c r="F1081" s="240" t="s">
        <v>94</v>
      </c>
      <c r="G1081" s="204">
        <v>500</v>
      </c>
      <c r="H1081" s="600">
        <v>500</v>
      </c>
      <c r="I1081" s="204">
        <v>0</v>
      </c>
      <c r="J1081" s="204">
        <v>0</v>
      </c>
      <c r="K1081" s="204">
        <v>0</v>
      </c>
      <c r="N1081" s="66"/>
      <c r="P1081" s="63"/>
      <c r="Q1081" s="63"/>
      <c r="R1081" s="63"/>
      <c r="AH1081" s="1"/>
      <c r="AI1081" s="1"/>
      <c r="AK1081" s="1"/>
      <c r="AL1081" s="1"/>
      <c r="AN1081" s="1"/>
    </row>
    <row r="1082" spans="1:40" s="113" customFormat="1" ht="31.5" hidden="1" x14ac:dyDescent="0.25">
      <c r="A1082" s="525" t="s">
        <v>418</v>
      </c>
      <c r="B1082" s="205">
        <v>908</v>
      </c>
      <c r="C1082" s="6" t="s">
        <v>132</v>
      </c>
      <c r="D1082" s="6" t="s">
        <v>122</v>
      </c>
      <c r="E1082" s="208" t="s">
        <v>419</v>
      </c>
      <c r="F1082" s="6"/>
      <c r="G1082" s="203">
        <f t="shared" ref="G1082:K1084" si="825">G1083</f>
        <v>0</v>
      </c>
      <c r="H1082" s="601">
        <f t="shared" si="825"/>
        <v>0</v>
      </c>
      <c r="I1082" s="203">
        <f t="shared" si="825"/>
        <v>0</v>
      </c>
      <c r="J1082" s="203">
        <f t="shared" si="825"/>
        <v>0</v>
      </c>
      <c r="K1082" s="203">
        <f t="shared" si="825"/>
        <v>0</v>
      </c>
      <c r="L1082" s="279"/>
      <c r="M1082" s="216"/>
      <c r="N1082" s="66"/>
      <c r="O1082" s="211"/>
      <c r="P1082" s="63"/>
      <c r="Q1082" s="63"/>
      <c r="R1082" s="63"/>
    </row>
    <row r="1083" spans="1:40" ht="15.75" hidden="1" x14ac:dyDescent="0.25">
      <c r="A1083" s="28" t="s">
        <v>215</v>
      </c>
      <c r="B1083" s="325">
        <v>908</v>
      </c>
      <c r="C1083" s="240" t="s">
        <v>132</v>
      </c>
      <c r="D1083" s="240" t="s">
        <v>122</v>
      </c>
      <c r="E1083" s="244" t="s">
        <v>420</v>
      </c>
      <c r="F1083" s="240"/>
      <c r="G1083" s="209">
        <f t="shared" si="825"/>
        <v>0</v>
      </c>
      <c r="H1083" s="490">
        <f t="shared" si="825"/>
        <v>0</v>
      </c>
      <c r="I1083" s="209">
        <f t="shared" si="825"/>
        <v>0</v>
      </c>
      <c r="J1083" s="209">
        <f t="shared" si="825"/>
        <v>0</v>
      </c>
      <c r="K1083" s="209">
        <f t="shared" si="825"/>
        <v>0</v>
      </c>
      <c r="N1083" s="66"/>
      <c r="P1083" s="63"/>
      <c r="Q1083" s="63"/>
      <c r="R1083" s="63"/>
      <c r="AH1083" s="1"/>
      <c r="AI1083" s="1"/>
      <c r="AK1083" s="1"/>
      <c r="AL1083" s="1"/>
      <c r="AN1083" s="1"/>
    </row>
    <row r="1084" spans="1:40" ht="31.5" hidden="1" x14ac:dyDescent="0.25">
      <c r="A1084" s="536" t="s">
        <v>91</v>
      </c>
      <c r="B1084" s="325">
        <v>908</v>
      </c>
      <c r="C1084" s="240" t="s">
        <v>132</v>
      </c>
      <c r="D1084" s="240" t="s">
        <v>122</v>
      </c>
      <c r="E1084" s="244" t="s">
        <v>420</v>
      </c>
      <c r="F1084" s="240" t="s">
        <v>92</v>
      </c>
      <c r="G1084" s="209">
        <f t="shared" si="825"/>
        <v>0</v>
      </c>
      <c r="H1084" s="490">
        <f t="shared" si="825"/>
        <v>0</v>
      </c>
      <c r="I1084" s="209">
        <f t="shared" si="825"/>
        <v>0</v>
      </c>
      <c r="J1084" s="209">
        <f t="shared" si="825"/>
        <v>0</v>
      </c>
      <c r="K1084" s="209">
        <f t="shared" si="825"/>
        <v>0</v>
      </c>
      <c r="N1084" s="66"/>
      <c r="P1084" s="63"/>
      <c r="Q1084" s="63"/>
      <c r="R1084" s="63"/>
      <c r="AH1084" s="1"/>
      <c r="AI1084" s="1"/>
      <c r="AK1084" s="1"/>
      <c r="AL1084" s="1"/>
      <c r="AN1084" s="1"/>
    </row>
    <row r="1085" spans="1:40" ht="31.5" hidden="1" x14ac:dyDescent="0.25">
      <c r="A1085" s="536" t="s">
        <v>93</v>
      </c>
      <c r="B1085" s="325">
        <v>908</v>
      </c>
      <c r="C1085" s="240" t="s">
        <v>132</v>
      </c>
      <c r="D1085" s="240" t="s">
        <v>122</v>
      </c>
      <c r="E1085" s="244" t="s">
        <v>420</v>
      </c>
      <c r="F1085" s="240" t="s">
        <v>94</v>
      </c>
      <c r="G1085" s="204"/>
      <c r="H1085" s="600"/>
      <c r="I1085" s="204"/>
      <c r="J1085" s="204"/>
      <c r="K1085" s="204"/>
      <c r="N1085" s="66"/>
      <c r="P1085" s="63"/>
      <c r="Q1085" s="63"/>
      <c r="R1085" s="63"/>
      <c r="AH1085" s="1"/>
      <c r="AI1085" s="1"/>
      <c r="AK1085" s="1"/>
      <c r="AL1085" s="1"/>
      <c r="AN1085" s="1"/>
    </row>
    <row r="1086" spans="1:40" s="113" customFormat="1" ht="32.25" customHeight="1" x14ac:dyDescent="0.25">
      <c r="A1086" s="537" t="s">
        <v>456</v>
      </c>
      <c r="B1086" s="205">
        <v>908</v>
      </c>
      <c r="C1086" s="6" t="s">
        <v>132</v>
      </c>
      <c r="D1086" s="6" t="s">
        <v>122</v>
      </c>
      <c r="E1086" s="208" t="s">
        <v>457</v>
      </c>
      <c r="F1086" s="6"/>
      <c r="G1086" s="203">
        <f t="shared" ref="G1086:K1088" si="826">G1087</f>
        <v>86</v>
      </c>
      <c r="H1086" s="601">
        <f t="shared" si="826"/>
        <v>85.9</v>
      </c>
      <c r="I1086" s="203">
        <f t="shared" si="826"/>
        <v>0</v>
      </c>
      <c r="J1086" s="203">
        <f t="shared" si="826"/>
        <v>0</v>
      </c>
      <c r="K1086" s="203">
        <f t="shared" si="826"/>
        <v>0</v>
      </c>
      <c r="L1086" s="279"/>
      <c r="M1086" s="216"/>
      <c r="N1086" s="66"/>
      <c r="O1086" s="211"/>
      <c r="P1086" s="63"/>
      <c r="Q1086" s="63"/>
      <c r="R1086" s="63"/>
    </row>
    <row r="1087" spans="1:40" ht="15.75" x14ac:dyDescent="0.25">
      <c r="A1087" s="28" t="s">
        <v>216</v>
      </c>
      <c r="B1087" s="325">
        <v>908</v>
      </c>
      <c r="C1087" s="240" t="s">
        <v>132</v>
      </c>
      <c r="D1087" s="240" t="s">
        <v>122</v>
      </c>
      <c r="E1087" s="244" t="s">
        <v>460</v>
      </c>
      <c r="F1087" s="240"/>
      <c r="G1087" s="209">
        <f t="shared" si="826"/>
        <v>86</v>
      </c>
      <c r="H1087" s="490">
        <f t="shared" si="826"/>
        <v>85.9</v>
      </c>
      <c r="I1087" s="209">
        <f t="shared" si="826"/>
        <v>0</v>
      </c>
      <c r="J1087" s="209">
        <f t="shared" si="826"/>
        <v>0</v>
      </c>
      <c r="K1087" s="209">
        <f t="shared" si="826"/>
        <v>0</v>
      </c>
      <c r="N1087" s="66"/>
      <c r="P1087" s="63"/>
      <c r="Q1087" s="63"/>
      <c r="R1087" s="63"/>
      <c r="AH1087" s="1"/>
      <c r="AI1087" s="1"/>
      <c r="AK1087" s="1"/>
      <c r="AL1087" s="1"/>
      <c r="AN1087" s="1"/>
    </row>
    <row r="1088" spans="1:40" ht="31.5" x14ac:dyDescent="0.25">
      <c r="A1088" s="536" t="s">
        <v>91</v>
      </c>
      <c r="B1088" s="325">
        <v>908</v>
      </c>
      <c r="C1088" s="240" t="s">
        <v>132</v>
      </c>
      <c r="D1088" s="240" t="s">
        <v>122</v>
      </c>
      <c r="E1088" s="244" t="s">
        <v>460</v>
      </c>
      <c r="F1088" s="240" t="s">
        <v>92</v>
      </c>
      <c r="G1088" s="209">
        <f t="shared" si="826"/>
        <v>86</v>
      </c>
      <c r="H1088" s="490">
        <f t="shared" si="826"/>
        <v>85.9</v>
      </c>
      <c r="I1088" s="209">
        <f t="shared" si="826"/>
        <v>0</v>
      </c>
      <c r="J1088" s="209">
        <f t="shared" si="826"/>
        <v>0</v>
      </c>
      <c r="K1088" s="209">
        <f t="shared" si="826"/>
        <v>0</v>
      </c>
      <c r="N1088" s="66"/>
      <c r="P1088" s="63"/>
      <c r="Q1088" s="63"/>
      <c r="R1088" s="63"/>
      <c r="AH1088" s="1"/>
      <c r="AI1088" s="1"/>
      <c r="AK1088" s="1"/>
      <c r="AL1088" s="1"/>
      <c r="AN1088" s="1"/>
    </row>
    <row r="1089" spans="1:40" ht="31.5" x14ac:dyDescent="0.25">
      <c r="A1089" s="536" t="s">
        <v>93</v>
      </c>
      <c r="B1089" s="325">
        <v>908</v>
      </c>
      <c r="C1089" s="240" t="s">
        <v>132</v>
      </c>
      <c r="D1089" s="240" t="s">
        <v>122</v>
      </c>
      <c r="E1089" s="244" t="s">
        <v>460</v>
      </c>
      <c r="F1089" s="240" t="s">
        <v>94</v>
      </c>
      <c r="G1089" s="209">
        <v>86</v>
      </c>
      <c r="H1089" s="490">
        <v>85.9</v>
      </c>
      <c r="I1089" s="209">
        <v>0</v>
      </c>
      <c r="J1089" s="209">
        <v>0</v>
      </c>
      <c r="K1089" s="209">
        <v>0</v>
      </c>
      <c r="N1089" s="66"/>
      <c r="P1089" s="63"/>
      <c r="Q1089" s="63"/>
      <c r="R1089" s="63"/>
      <c r="AH1089" s="1"/>
      <c r="AI1089" s="1"/>
      <c r="AK1089" s="1"/>
      <c r="AL1089" s="1"/>
      <c r="AN1089" s="1"/>
    </row>
    <row r="1090" spans="1:40" s="113" customFormat="1" ht="31.5" hidden="1" x14ac:dyDescent="0.25">
      <c r="A1090" s="121" t="s">
        <v>458</v>
      </c>
      <c r="B1090" s="205">
        <v>908</v>
      </c>
      <c r="C1090" s="6" t="s">
        <v>132</v>
      </c>
      <c r="D1090" s="6" t="s">
        <v>122</v>
      </c>
      <c r="E1090" s="208" t="s">
        <v>459</v>
      </c>
      <c r="F1090" s="6"/>
      <c r="G1090" s="206">
        <f t="shared" ref="G1090:K1092" si="827">G1091</f>
        <v>0</v>
      </c>
      <c r="H1090" s="492">
        <f t="shared" si="827"/>
        <v>0</v>
      </c>
      <c r="I1090" s="206">
        <f t="shared" si="827"/>
        <v>0</v>
      </c>
      <c r="J1090" s="206">
        <f t="shared" si="827"/>
        <v>0</v>
      </c>
      <c r="K1090" s="206">
        <f t="shared" si="827"/>
        <v>0</v>
      </c>
      <c r="L1090" s="279"/>
      <c r="M1090" s="216"/>
      <c r="N1090" s="66"/>
      <c r="O1090" s="211"/>
      <c r="P1090" s="63"/>
      <c r="Q1090" s="63"/>
      <c r="R1090" s="63"/>
    </row>
    <row r="1091" spans="1:40" ht="21.75" hidden="1" customHeight="1" x14ac:dyDescent="0.25">
      <c r="A1091" s="90" t="s">
        <v>217</v>
      </c>
      <c r="B1091" s="325">
        <v>908</v>
      </c>
      <c r="C1091" s="240" t="s">
        <v>132</v>
      </c>
      <c r="D1091" s="240" t="s">
        <v>122</v>
      </c>
      <c r="E1091" s="244" t="s">
        <v>461</v>
      </c>
      <c r="F1091" s="240"/>
      <c r="G1091" s="209">
        <f t="shared" si="827"/>
        <v>0</v>
      </c>
      <c r="H1091" s="490">
        <f t="shared" si="827"/>
        <v>0</v>
      </c>
      <c r="I1091" s="209">
        <f t="shared" si="827"/>
        <v>0</v>
      </c>
      <c r="J1091" s="209">
        <f t="shared" si="827"/>
        <v>0</v>
      </c>
      <c r="K1091" s="209">
        <f t="shared" si="827"/>
        <v>0</v>
      </c>
      <c r="N1091" s="66"/>
      <c r="P1091" s="63"/>
      <c r="Q1091" s="63"/>
      <c r="R1091" s="63"/>
      <c r="AH1091" s="1"/>
      <c r="AI1091" s="1"/>
      <c r="AK1091" s="1"/>
      <c r="AL1091" s="1"/>
      <c r="AN1091" s="1"/>
    </row>
    <row r="1092" spans="1:40" ht="31.7" hidden="1" customHeight="1" x14ac:dyDescent="0.25">
      <c r="A1092" s="536" t="s">
        <v>91</v>
      </c>
      <c r="B1092" s="325">
        <v>908</v>
      </c>
      <c r="C1092" s="240" t="s">
        <v>132</v>
      </c>
      <c r="D1092" s="240" t="s">
        <v>122</v>
      </c>
      <c r="E1092" s="244" t="s">
        <v>461</v>
      </c>
      <c r="F1092" s="240" t="s">
        <v>92</v>
      </c>
      <c r="G1092" s="209">
        <f t="shared" si="827"/>
        <v>0</v>
      </c>
      <c r="H1092" s="490">
        <f t="shared" si="827"/>
        <v>0</v>
      </c>
      <c r="I1092" s="209">
        <f t="shared" si="827"/>
        <v>0</v>
      </c>
      <c r="J1092" s="209">
        <f t="shared" si="827"/>
        <v>0</v>
      </c>
      <c r="K1092" s="209">
        <f t="shared" si="827"/>
        <v>0</v>
      </c>
      <c r="N1092" s="66"/>
      <c r="P1092" s="63"/>
      <c r="Q1092" s="63"/>
      <c r="R1092" s="63"/>
      <c r="AH1092" s="1"/>
      <c r="AI1092" s="1"/>
      <c r="AK1092" s="1"/>
      <c r="AL1092" s="1"/>
      <c r="AN1092" s="1"/>
    </row>
    <row r="1093" spans="1:40" ht="36" hidden="1" customHeight="1" x14ac:dyDescent="0.25">
      <c r="A1093" s="536" t="s">
        <v>93</v>
      </c>
      <c r="B1093" s="325">
        <v>908</v>
      </c>
      <c r="C1093" s="240" t="s">
        <v>132</v>
      </c>
      <c r="D1093" s="240" t="s">
        <v>122</v>
      </c>
      <c r="E1093" s="244" t="s">
        <v>461</v>
      </c>
      <c r="F1093" s="240" t="s">
        <v>94</v>
      </c>
      <c r="G1093" s="209">
        <v>0</v>
      </c>
      <c r="H1093" s="490">
        <v>0</v>
      </c>
      <c r="I1093" s="209">
        <v>0</v>
      </c>
      <c r="J1093" s="209">
        <v>0</v>
      </c>
      <c r="K1093" s="209">
        <v>0</v>
      </c>
      <c r="N1093" s="66"/>
      <c r="P1093" s="63"/>
      <c r="Q1093" s="63"/>
      <c r="R1093" s="63"/>
      <c r="AH1093" s="1"/>
      <c r="AI1093" s="1"/>
      <c r="AK1093" s="1"/>
      <c r="AL1093" s="1"/>
      <c r="AN1093" s="1"/>
    </row>
    <row r="1094" spans="1:40" s="113" customFormat="1" ht="31.7" hidden="1" customHeight="1" x14ac:dyDescent="0.25">
      <c r="A1094" s="121" t="s">
        <v>422</v>
      </c>
      <c r="B1094" s="205">
        <v>908</v>
      </c>
      <c r="C1094" s="6" t="s">
        <v>132</v>
      </c>
      <c r="D1094" s="6" t="s">
        <v>122</v>
      </c>
      <c r="E1094" s="208" t="s">
        <v>423</v>
      </c>
      <c r="F1094" s="6"/>
      <c r="G1094" s="206">
        <f t="shared" ref="G1094:K1096" si="828">G1095</f>
        <v>0</v>
      </c>
      <c r="H1094" s="492">
        <f t="shared" si="828"/>
        <v>0</v>
      </c>
      <c r="I1094" s="206">
        <f t="shared" si="828"/>
        <v>0</v>
      </c>
      <c r="J1094" s="206">
        <f t="shared" si="828"/>
        <v>0</v>
      </c>
      <c r="K1094" s="206">
        <f t="shared" si="828"/>
        <v>0</v>
      </c>
      <c r="L1094" s="286"/>
      <c r="M1094" s="216"/>
      <c r="N1094" s="66"/>
      <c r="O1094" s="211"/>
      <c r="P1094" s="63"/>
      <c r="Q1094" s="63"/>
      <c r="R1094" s="63"/>
    </row>
    <row r="1095" spans="1:40" ht="15.75" hidden="1" x14ac:dyDescent="0.25">
      <c r="A1095" s="90" t="s">
        <v>218</v>
      </c>
      <c r="B1095" s="325">
        <v>908</v>
      </c>
      <c r="C1095" s="240" t="s">
        <v>132</v>
      </c>
      <c r="D1095" s="240" t="s">
        <v>122</v>
      </c>
      <c r="E1095" s="244" t="s">
        <v>421</v>
      </c>
      <c r="F1095" s="240"/>
      <c r="G1095" s="209">
        <f t="shared" si="828"/>
        <v>0</v>
      </c>
      <c r="H1095" s="490">
        <f t="shared" si="828"/>
        <v>0</v>
      </c>
      <c r="I1095" s="209">
        <f t="shared" si="828"/>
        <v>0</v>
      </c>
      <c r="J1095" s="209">
        <f t="shared" si="828"/>
        <v>0</v>
      </c>
      <c r="K1095" s="209">
        <f t="shared" si="828"/>
        <v>0</v>
      </c>
      <c r="N1095" s="66"/>
      <c r="P1095" s="1"/>
      <c r="Q1095" s="1"/>
      <c r="R1095" s="1"/>
      <c r="AH1095" s="1"/>
      <c r="AI1095" s="1"/>
      <c r="AK1095" s="1"/>
      <c r="AL1095" s="1"/>
      <c r="AN1095" s="1"/>
    </row>
    <row r="1096" spans="1:40" ht="31.5" hidden="1" x14ac:dyDescent="0.25">
      <c r="A1096" s="574" t="s">
        <v>91</v>
      </c>
      <c r="B1096" s="325">
        <v>908</v>
      </c>
      <c r="C1096" s="240" t="s">
        <v>132</v>
      </c>
      <c r="D1096" s="240" t="s">
        <v>122</v>
      </c>
      <c r="E1096" s="244" t="s">
        <v>421</v>
      </c>
      <c r="F1096" s="240" t="s">
        <v>92</v>
      </c>
      <c r="G1096" s="209">
        <f t="shared" si="828"/>
        <v>0</v>
      </c>
      <c r="H1096" s="490">
        <f t="shared" si="828"/>
        <v>0</v>
      </c>
      <c r="I1096" s="209">
        <f t="shared" si="828"/>
        <v>0</v>
      </c>
      <c r="J1096" s="209">
        <f t="shared" si="828"/>
        <v>0</v>
      </c>
      <c r="K1096" s="209">
        <f t="shared" si="828"/>
        <v>0</v>
      </c>
      <c r="N1096" s="66"/>
      <c r="O1096" s="113"/>
      <c r="P1096" s="1"/>
      <c r="Q1096" s="1"/>
      <c r="R1096" s="1"/>
      <c r="AH1096" s="1"/>
      <c r="AI1096" s="1"/>
      <c r="AK1096" s="1"/>
      <c r="AL1096" s="1"/>
      <c r="AN1096" s="1"/>
    </row>
    <row r="1097" spans="1:40" ht="31.5" hidden="1" x14ac:dyDescent="0.25">
      <c r="A1097" s="574" t="s">
        <v>93</v>
      </c>
      <c r="B1097" s="325">
        <v>908</v>
      </c>
      <c r="C1097" s="240" t="s">
        <v>132</v>
      </c>
      <c r="D1097" s="240" t="s">
        <v>122</v>
      </c>
      <c r="E1097" s="244" t="s">
        <v>421</v>
      </c>
      <c r="F1097" s="240" t="s">
        <v>94</v>
      </c>
      <c r="G1097" s="209"/>
      <c r="H1097" s="490"/>
      <c r="I1097" s="209"/>
      <c r="J1097" s="209"/>
      <c r="K1097" s="209"/>
      <c r="N1097" s="66"/>
      <c r="O1097" s="113"/>
      <c r="P1097" s="1"/>
      <c r="Q1097" s="1"/>
      <c r="R1097" s="1"/>
      <c r="AH1097" s="1"/>
      <c r="AI1097" s="1"/>
      <c r="AK1097" s="1"/>
      <c r="AL1097" s="1"/>
      <c r="AN1097" s="1"/>
    </row>
    <row r="1098" spans="1:40" s="242" customFormat="1" ht="31.15" customHeight="1" x14ac:dyDescent="0.25">
      <c r="A1098" s="572" t="s">
        <v>866</v>
      </c>
      <c r="B1098" s="205">
        <v>908</v>
      </c>
      <c r="C1098" s="6" t="s">
        <v>132</v>
      </c>
      <c r="D1098" s="6" t="s">
        <v>122</v>
      </c>
      <c r="E1098" s="208" t="s">
        <v>868</v>
      </c>
      <c r="F1098" s="6"/>
      <c r="G1098" s="206">
        <f t="shared" ref="G1098:H1098" si="829">G1100</f>
        <v>22696</v>
      </c>
      <c r="H1098" s="492">
        <f t="shared" si="829"/>
        <v>22625.5</v>
      </c>
      <c r="I1098" s="206">
        <f>I1100</f>
        <v>22222.222000000002</v>
      </c>
      <c r="J1098" s="206">
        <f t="shared" ref="J1098:K1098" si="830">J1100</f>
        <v>0</v>
      </c>
      <c r="K1098" s="206">
        <f t="shared" si="830"/>
        <v>0</v>
      </c>
      <c r="L1098" s="279"/>
      <c r="M1098" s="216"/>
      <c r="N1098" s="66"/>
    </row>
    <row r="1099" spans="1:40" s="242" customFormat="1" ht="31.5" x14ac:dyDescent="0.25">
      <c r="A1099" s="574" t="s">
        <v>869</v>
      </c>
      <c r="B1099" s="325">
        <v>908</v>
      </c>
      <c r="C1099" s="240" t="s">
        <v>132</v>
      </c>
      <c r="D1099" s="240" t="s">
        <v>122</v>
      </c>
      <c r="E1099" s="244" t="s">
        <v>867</v>
      </c>
      <c r="F1099" s="240"/>
      <c r="G1099" s="209">
        <f t="shared" ref="G1099:H1100" si="831">G1100</f>
        <v>22696</v>
      </c>
      <c r="H1099" s="490">
        <f t="shared" si="831"/>
        <v>22625.5</v>
      </c>
      <c r="I1099" s="209">
        <f>I1100</f>
        <v>22222.222000000002</v>
      </c>
      <c r="J1099" s="209">
        <f t="shared" ref="J1099:K1100" si="832">J1100</f>
        <v>0</v>
      </c>
      <c r="K1099" s="209">
        <f t="shared" si="832"/>
        <v>0</v>
      </c>
      <c r="L1099" s="279"/>
      <c r="M1099" s="216"/>
      <c r="N1099" s="66"/>
    </row>
    <row r="1100" spans="1:40" s="242" customFormat="1" ht="31.5" x14ac:dyDescent="0.25">
      <c r="A1100" s="574" t="s">
        <v>91</v>
      </c>
      <c r="B1100" s="325">
        <v>908</v>
      </c>
      <c r="C1100" s="240" t="s">
        <v>132</v>
      </c>
      <c r="D1100" s="240" t="s">
        <v>122</v>
      </c>
      <c r="E1100" s="244" t="s">
        <v>867</v>
      </c>
      <c r="F1100" s="240" t="s">
        <v>92</v>
      </c>
      <c r="G1100" s="209">
        <f t="shared" si="831"/>
        <v>22696</v>
      </c>
      <c r="H1100" s="490">
        <f t="shared" si="831"/>
        <v>22625.5</v>
      </c>
      <c r="I1100" s="209">
        <f>I1101</f>
        <v>22222.222000000002</v>
      </c>
      <c r="J1100" s="209">
        <f t="shared" si="832"/>
        <v>0</v>
      </c>
      <c r="K1100" s="209">
        <f t="shared" si="832"/>
        <v>0</v>
      </c>
      <c r="L1100" s="279"/>
      <c r="M1100" s="216"/>
      <c r="N1100" s="66"/>
    </row>
    <row r="1101" spans="1:40" s="242" customFormat="1" ht="31.5" x14ac:dyDescent="0.25">
      <c r="A1101" s="574" t="s">
        <v>93</v>
      </c>
      <c r="B1101" s="325">
        <v>908</v>
      </c>
      <c r="C1101" s="240" t="s">
        <v>132</v>
      </c>
      <c r="D1101" s="240" t="s">
        <v>122</v>
      </c>
      <c r="E1101" s="244" t="s">
        <v>867</v>
      </c>
      <c r="F1101" s="240" t="s">
        <v>94</v>
      </c>
      <c r="G1101" s="209">
        <v>22696</v>
      </c>
      <c r="H1101" s="490">
        <f>22696-70.5</f>
        <v>22625.5</v>
      </c>
      <c r="I1101" s="209">
        <v>22222.222000000002</v>
      </c>
      <c r="J1101" s="209">
        <v>0</v>
      </c>
      <c r="K1101" s="209">
        <v>0</v>
      </c>
      <c r="L1101" s="279"/>
      <c r="M1101" s="216"/>
      <c r="N1101" s="66"/>
    </row>
    <row r="1102" spans="1:40" s="113" customFormat="1" ht="46.5" customHeight="1" x14ac:dyDescent="0.25">
      <c r="A1102" s="572" t="s">
        <v>1122</v>
      </c>
      <c r="B1102" s="205">
        <v>908</v>
      </c>
      <c r="C1102" s="6" t="s">
        <v>132</v>
      </c>
      <c r="D1102" s="6" t="s">
        <v>122</v>
      </c>
      <c r="E1102" s="208" t="s">
        <v>555</v>
      </c>
      <c r="F1102" s="6"/>
      <c r="G1102" s="206">
        <f t="shared" ref="G1102:K1105" si="833">G1103</f>
        <v>61.6</v>
      </c>
      <c r="H1102" s="492">
        <f t="shared" si="833"/>
        <v>53.4</v>
      </c>
      <c r="I1102" s="206">
        <f t="shared" si="833"/>
        <v>215</v>
      </c>
      <c r="J1102" s="206">
        <f t="shared" si="833"/>
        <v>185</v>
      </c>
      <c r="K1102" s="206">
        <f t="shared" si="833"/>
        <v>0</v>
      </c>
      <c r="L1102" s="279"/>
      <c r="M1102" s="216"/>
      <c r="N1102" s="66"/>
    </row>
    <row r="1103" spans="1:40" s="113" customFormat="1" ht="31.5" x14ac:dyDescent="0.25">
      <c r="A1103" s="572" t="s">
        <v>556</v>
      </c>
      <c r="B1103" s="205">
        <v>908</v>
      </c>
      <c r="C1103" s="6" t="s">
        <v>132</v>
      </c>
      <c r="D1103" s="6" t="s">
        <v>122</v>
      </c>
      <c r="E1103" s="208" t="s">
        <v>557</v>
      </c>
      <c r="F1103" s="6"/>
      <c r="G1103" s="206">
        <f t="shared" si="833"/>
        <v>61.6</v>
      </c>
      <c r="H1103" s="492">
        <f t="shared" si="833"/>
        <v>53.4</v>
      </c>
      <c r="I1103" s="206">
        <f t="shared" si="833"/>
        <v>215</v>
      </c>
      <c r="J1103" s="206">
        <f t="shared" si="833"/>
        <v>185</v>
      </c>
      <c r="K1103" s="206">
        <f t="shared" si="833"/>
        <v>0</v>
      </c>
      <c r="L1103" s="279"/>
      <c r="M1103" s="216"/>
      <c r="N1103" s="66"/>
    </row>
    <row r="1104" spans="1:40" s="113" customFormat="1" ht="15.75" x14ac:dyDescent="0.25">
      <c r="A1104" s="574" t="s">
        <v>219</v>
      </c>
      <c r="B1104" s="325">
        <v>908</v>
      </c>
      <c r="C1104" s="240" t="s">
        <v>132</v>
      </c>
      <c r="D1104" s="240" t="s">
        <v>122</v>
      </c>
      <c r="E1104" s="244" t="s">
        <v>558</v>
      </c>
      <c r="F1104" s="240"/>
      <c r="G1104" s="209">
        <f t="shared" si="833"/>
        <v>61.6</v>
      </c>
      <c r="H1104" s="490">
        <f t="shared" si="833"/>
        <v>53.4</v>
      </c>
      <c r="I1104" s="209">
        <f t="shared" si="833"/>
        <v>215</v>
      </c>
      <c r="J1104" s="209">
        <f t="shared" si="833"/>
        <v>185</v>
      </c>
      <c r="K1104" s="209">
        <f t="shared" si="833"/>
        <v>0</v>
      </c>
      <c r="L1104" s="279"/>
      <c r="M1104" s="216"/>
      <c r="N1104" s="66"/>
    </row>
    <row r="1105" spans="1:40" s="113" customFormat="1" ht="31.5" x14ac:dyDescent="0.25">
      <c r="A1105" s="574" t="s">
        <v>91</v>
      </c>
      <c r="B1105" s="325">
        <v>908</v>
      </c>
      <c r="C1105" s="240" t="s">
        <v>132</v>
      </c>
      <c r="D1105" s="240" t="s">
        <v>122</v>
      </c>
      <c r="E1105" s="244" t="s">
        <v>558</v>
      </c>
      <c r="F1105" s="240" t="s">
        <v>92</v>
      </c>
      <c r="G1105" s="209">
        <f t="shared" si="833"/>
        <v>61.6</v>
      </c>
      <c r="H1105" s="490">
        <f t="shared" si="833"/>
        <v>53.4</v>
      </c>
      <c r="I1105" s="209">
        <f t="shared" si="833"/>
        <v>215</v>
      </c>
      <c r="J1105" s="209">
        <f t="shared" si="833"/>
        <v>185</v>
      </c>
      <c r="K1105" s="209">
        <f t="shared" si="833"/>
        <v>0</v>
      </c>
      <c r="L1105" s="279"/>
      <c r="M1105" s="216"/>
      <c r="N1105" s="66"/>
    </row>
    <row r="1106" spans="1:40" s="113" customFormat="1" ht="31.5" x14ac:dyDescent="0.25">
      <c r="A1106" s="574" t="s">
        <v>93</v>
      </c>
      <c r="B1106" s="325">
        <v>908</v>
      </c>
      <c r="C1106" s="240" t="s">
        <v>132</v>
      </c>
      <c r="D1106" s="240" t="s">
        <v>122</v>
      </c>
      <c r="E1106" s="244" t="s">
        <v>558</v>
      </c>
      <c r="F1106" s="240" t="s">
        <v>94</v>
      </c>
      <c r="G1106" s="209">
        <v>61.6</v>
      </c>
      <c r="H1106" s="490">
        <v>53.4</v>
      </c>
      <c r="I1106" s="209">
        <v>215</v>
      </c>
      <c r="J1106" s="209">
        <v>185</v>
      </c>
      <c r="K1106" s="209">
        <v>0</v>
      </c>
      <c r="L1106" s="279"/>
      <c r="M1106" s="216"/>
      <c r="N1106" s="66"/>
    </row>
    <row r="1107" spans="1:40" ht="15.75" x14ac:dyDescent="0.25">
      <c r="A1107" s="572" t="s">
        <v>220</v>
      </c>
      <c r="B1107" s="205">
        <v>908</v>
      </c>
      <c r="C1107" s="208" t="s">
        <v>132</v>
      </c>
      <c r="D1107" s="208" t="s">
        <v>123</v>
      </c>
      <c r="E1107" s="208"/>
      <c r="F1107" s="208"/>
      <c r="G1107" s="206">
        <f t="shared" ref="G1107:H1107" si="834">G1108+G1113+G1157</f>
        <v>47430.5</v>
      </c>
      <c r="H1107" s="492">
        <f t="shared" si="834"/>
        <v>50879.6</v>
      </c>
      <c r="I1107" s="206">
        <f>I1108+I1113+I1157</f>
        <v>5822.37</v>
      </c>
      <c r="J1107" s="206">
        <f>J1108+J1113+J1157</f>
        <v>4695.07</v>
      </c>
      <c r="K1107" s="206">
        <f>K1108+K1113+K1157</f>
        <v>4770.76</v>
      </c>
      <c r="O1107" s="113"/>
      <c r="P1107" s="1"/>
      <c r="Q1107" s="1"/>
      <c r="R1107" s="1"/>
      <c r="AH1107" s="1"/>
      <c r="AI1107" s="1"/>
      <c r="AK1107" s="1"/>
      <c r="AL1107" s="1"/>
      <c r="AN1107" s="1"/>
    </row>
    <row r="1108" spans="1:40" s="113" customFormat="1" ht="15.75" x14ac:dyDescent="0.25">
      <c r="A1108" s="572" t="s">
        <v>100</v>
      </c>
      <c r="B1108" s="205">
        <v>908</v>
      </c>
      <c r="C1108" s="208" t="s">
        <v>132</v>
      </c>
      <c r="D1108" s="208" t="s">
        <v>123</v>
      </c>
      <c r="E1108" s="208" t="s">
        <v>343</v>
      </c>
      <c r="F1108" s="208"/>
      <c r="G1108" s="206">
        <f t="shared" ref="G1108:K1111" si="835">G1109</f>
        <v>390</v>
      </c>
      <c r="H1108" s="492">
        <f t="shared" si="835"/>
        <v>385.7</v>
      </c>
      <c r="I1108" s="206">
        <f t="shared" si="835"/>
        <v>390</v>
      </c>
      <c r="J1108" s="206">
        <f t="shared" si="835"/>
        <v>390</v>
      </c>
      <c r="K1108" s="206">
        <f t="shared" si="835"/>
        <v>390</v>
      </c>
      <c r="L1108" s="279"/>
      <c r="M1108" s="216"/>
      <c r="N1108" s="211"/>
    </row>
    <row r="1109" spans="1:40" s="113" customFormat="1" ht="31.5" x14ac:dyDescent="0.25">
      <c r="A1109" s="572" t="s">
        <v>344</v>
      </c>
      <c r="B1109" s="205">
        <v>908</v>
      </c>
      <c r="C1109" s="208" t="s">
        <v>132</v>
      </c>
      <c r="D1109" s="208" t="s">
        <v>123</v>
      </c>
      <c r="E1109" s="208" t="s">
        <v>342</v>
      </c>
      <c r="F1109" s="208"/>
      <c r="G1109" s="206">
        <f t="shared" si="835"/>
        <v>390</v>
      </c>
      <c r="H1109" s="492">
        <f t="shared" si="835"/>
        <v>385.7</v>
      </c>
      <c r="I1109" s="206">
        <f t="shared" si="835"/>
        <v>390</v>
      </c>
      <c r="J1109" s="206">
        <f t="shared" si="835"/>
        <v>390</v>
      </c>
      <c r="K1109" s="206">
        <f t="shared" si="835"/>
        <v>390</v>
      </c>
      <c r="L1109" s="279"/>
      <c r="M1109" s="216"/>
      <c r="N1109" s="211"/>
    </row>
    <row r="1110" spans="1:40" s="113" customFormat="1" ht="15.75" x14ac:dyDescent="0.25">
      <c r="A1110" s="574" t="s">
        <v>226</v>
      </c>
      <c r="B1110" s="325">
        <v>908</v>
      </c>
      <c r="C1110" s="244" t="s">
        <v>132</v>
      </c>
      <c r="D1110" s="244" t="s">
        <v>123</v>
      </c>
      <c r="E1110" s="244" t="s">
        <v>505</v>
      </c>
      <c r="F1110" s="244"/>
      <c r="G1110" s="209">
        <f t="shared" si="835"/>
        <v>390</v>
      </c>
      <c r="H1110" s="490">
        <f t="shared" si="835"/>
        <v>385.7</v>
      </c>
      <c r="I1110" s="209">
        <f t="shared" si="835"/>
        <v>390</v>
      </c>
      <c r="J1110" s="209">
        <f t="shared" si="835"/>
        <v>390</v>
      </c>
      <c r="K1110" s="209">
        <f t="shared" si="835"/>
        <v>390</v>
      </c>
      <c r="L1110" s="279"/>
      <c r="M1110" s="216"/>
      <c r="N1110" s="211"/>
    </row>
    <row r="1111" spans="1:40" s="113" customFormat="1" ht="31.5" x14ac:dyDescent="0.25">
      <c r="A1111" s="574" t="s">
        <v>91</v>
      </c>
      <c r="B1111" s="325">
        <v>908</v>
      </c>
      <c r="C1111" s="244" t="s">
        <v>132</v>
      </c>
      <c r="D1111" s="244" t="s">
        <v>123</v>
      </c>
      <c r="E1111" s="244" t="s">
        <v>505</v>
      </c>
      <c r="F1111" s="244" t="s">
        <v>92</v>
      </c>
      <c r="G1111" s="209">
        <f t="shared" si="835"/>
        <v>390</v>
      </c>
      <c r="H1111" s="490">
        <f t="shared" si="835"/>
        <v>385.7</v>
      </c>
      <c r="I1111" s="209">
        <f t="shared" si="835"/>
        <v>390</v>
      </c>
      <c r="J1111" s="209">
        <f t="shared" si="835"/>
        <v>390</v>
      </c>
      <c r="K1111" s="209">
        <f t="shared" si="835"/>
        <v>390</v>
      </c>
      <c r="L1111" s="279"/>
      <c r="M1111" s="216"/>
      <c r="N1111" s="66"/>
    </row>
    <row r="1112" spans="1:40" s="113" customFormat="1" ht="31.5" x14ac:dyDescent="0.25">
      <c r="A1112" s="574" t="s">
        <v>93</v>
      </c>
      <c r="B1112" s="325">
        <v>908</v>
      </c>
      <c r="C1112" s="244" t="s">
        <v>132</v>
      </c>
      <c r="D1112" s="244" t="s">
        <v>123</v>
      </c>
      <c r="E1112" s="244" t="s">
        <v>505</v>
      </c>
      <c r="F1112" s="244" t="s">
        <v>94</v>
      </c>
      <c r="G1112" s="18">
        <v>390</v>
      </c>
      <c r="H1112" s="491">
        <v>385.7</v>
      </c>
      <c r="I1112" s="18">
        <v>390</v>
      </c>
      <c r="J1112" s="18">
        <v>390</v>
      </c>
      <c r="K1112" s="18">
        <v>390</v>
      </c>
      <c r="L1112" s="279"/>
      <c r="M1112" s="216"/>
      <c r="N1112" s="211"/>
    </row>
    <row r="1113" spans="1:40" ht="34.5" customHeight="1" x14ac:dyDescent="0.25">
      <c r="A1113" s="572" t="s">
        <v>1123</v>
      </c>
      <c r="B1113" s="205">
        <v>908</v>
      </c>
      <c r="C1113" s="208" t="s">
        <v>132</v>
      </c>
      <c r="D1113" s="208" t="s">
        <v>123</v>
      </c>
      <c r="E1113" s="208" t="s">
        <v>221</v>
      </c>
      <c r="F1113" s="208"/>
      <c r="G1113" s="206">
        <f t="shared" ref="G1113:H1113" si="836">G1114+G1141+G1145+G1149+G1153</f>
        <v>19599.900000000001</v>
      </c>
      <c r="H1113" s="492">
        <f t="shared" si="836"/>
        <v>23053.3</v>
      </c>
      <c r="I1113" s="206">
        <f>I1114+I1141+I1145+I1149+I1153</f>
        <v>5432.37</v>
      </c>
      <c r="J1113" s="206">
        <f t="shared" ref="J1113:K1113" si="837">J1114+J1141+J1145+J1149+J1153</f>
        <v>4305.07</v>
      </c>
      <c r="K1113" s="206">
        <f t="shared" si="837"/>
        <v>4380.76</v>
      </c>
      <c r="O1113" s="113"/>
      <c r="P1113" s="1"/>
      <c r="Q1113" s="1"/>
      <c r="R1113" s="1"/>
      <c r="AH1113" s="1"/>
      <c r="AI1113" s="1"/>
      <c r="AK1113" s="1"/>
      <c r="AL1113" s="1"/>
      <c r="AN1113" s="1"/>
    </row>
    <row r="1114" spans="1:40" s="113" customFormat="1" ht="35.450000000000003" customHeight="1" x14ac:dyDescent="0.25">
      <c r="A1114" s="572" t="s">
        <v>686</v>
      </c>
      <c r="B1114" s="205">
        <v>908</v>
      </c>
      <c r="C1114" s="208" t="s">
        <v>132</v>
      </c>
      <c r="D1114" s="208" t="s">
        <v>123</v>
      </c>
      <c r="E1114" s="208" t="s">
        <v>625</v>
      </c>
      <c r="F1114" s="208"/>
      <c r="G1114" s="206">
        <f t="shared" ref="G1114:H1114" si="838">G1115+G1118+G1124+G1127+G1130+G1135+G1138</f>
        <v>2656.9</v>
      </c>
      <c r="H1114" s="492">
        <f t="shared" si="838"/>
        <v>6113.9000000000005</v>
      </c>
      <c r="I1114" s="206">
        <f>I1115+I1118+I1124+I1127+I1130+I1135+I1138</f>
        <v>2744.54</v>
      </c>
      <c r="J1114" s="206">
        <f t="shared" ref="J1114:K1114" si="839">J1115+J1118+J1124+J1127+J1130+J1135+J1138</f>
        <v>2518.0699999999997</v>
      </c>
      <c r="K1114" s="206">
        <f t="shared" si="839"/>
        <v>2593.7600000000002</v>
      </c>
      <c r="L1114" s="279"/>
      <c r="M1114" s="216"/>
      <c r="N1114" s="211"/>
    </row>
    <row r="1115" spans="1:40" ht="19.5" customHeight="1" x14ac:dyDescent="0.25">
      <c r="A1115" s="574" t="s">
        <v>222</v>
      </c>
      <c r="B1115" s="325">
        <v>908</v>
      </c>
      <c r="C1115" s="244" t="s">
        <v>132</v>
      </c>
      <c r="D1115" s="244" t="s">
        <v>123</v>
      </c>
      <c r="E1115" s="244" t="s">
        <v>680</v>
      </c>
      <c r="F1115" s="244"/>
      <c r="G1115" s="209">
        <f t="shared" ref="G1115:H1116" si="840">G1116</f>
        <v>1012.7</v>
      </c>
      <c r="H1115" s="490">
        <f t="shared" si="840"/>
        <v>3842.5</v>
      </c>
      <c r="I1115" s="209">
        <f>I1116</f>
        <v>365</v>
      </c>
      <c r="J1115" s="209">
        <f t="shared" ref="J1115:K1116" si="841">J1116</f>
        <v>365</v>
      </c>
      <c r="K1115" s="209">
        <f t="shared" si="841"/>
        <v>365</v>
      </c>
      <c r="O1115" s="113"/>
      <c r="P1115" s="1"/>
      <c r="Q1115" s="1"/>
      <c r="R1115" s="1"/>
      <c r="AH1115" s="1"/>
      <c r="AI1115" s="1"/>
      <c r="AK1115" s="1"/>
      <c r="AL1115" s="1"/>
      <c r="AN1115" s="1"/>
    </row>
    <row r="1116" spans="1:40" ht="31.5" x14ac:dyDescent="0.25">
      <c r="A1116" s="574" t="s">
        <v>91</v>
      </c>
      <c r="B1116" s="325">
        <v>908</v>
      </c>
      <c r="C1116" s="244" t="s">
        <v>132</v>
      </c>
      <c r="D1116" s="244" t="s">
        <v>123</v>
      </c>
      <c r="E1116" s="244" t="s">
        <v>680</v>
      </c>
      <c r="F1116" s="244" t="s">
        <v>92</v>
      </c>
      <c r="G1116" s="209">
        <f t="shared" si="840"/>
        <v>1012.7</v>
      </c>
      <c r="H1116" s="490">
        <f t="shared" si="840"/>
        <v>3842.5</v>
      </c>
      <c r="I1116" s="209">
        <f>I1117</f>
        <v>365</v>
      </c>
      <c r="J1116" s="209">
        <f t="shared" si="841"/>
        <v>365</v>
      </c>
      <c r="K1116" s="209">
        <f t="shared" si="841"/>
        <v>365</v>
      </c>
      <c r="O1116" s="113"/>
      <c r="P1116" s="1"/>
      <c r="Q1116" s="1"/>
      <c r="R1116" s="1"/>
      <c r="AH1116" s="1"/>
      <c r="AI1116" s="1"/>
      <c r="AK1116" s="1"/>
      <c r="AL1116" s="1"/>
      <c r="AN1116" s="1"/>
    </row>
    <row r="1117" spans="1:40" ht="31.5" x14ac:dyDescent="0.25">
      <c r="A1117" s="574" t="s">
        <v>93</v>
      </c>
      <c r="B1117" s="325">
        <v>908</v>
      </c>
      <c r="C1117" s="244" t="s">
        <v>132</v>
      </c>
      <c r="D1117" s="244" t="s">
        <v>123</v>
      </c>
      <c r="E1117" s="244" t="s">
        <v>680</v>
      </c>
      <c r="F1117" s="244" t="s">
        <v>94</v>
      </c>
      <c r="G1117" s="209">
        <v>1012.7</v>
      </c>
      <c r="H1117" s="490">
        <v>3842.5</v>
      </c>
      <c r="I1117" s="209">
        <v>365</v>
      </c>
      <c r="J1117" s="209">
        <v>365</v>
      </c>
      <c r="K1117" s="209">
        <v>365</v>
      </c>
      <c r="O1117" s="223"/>
      <c r="P1117" s="1"/>
      <c r="Q1117" s="1"/>
      <c r="R1117" s="1"/>
      <c r="AH1117" s="1"/>
      <c r="AI1117" s="1"/>
      <c r="AK1117" s="1"/>
      <c r="AL1117" s="1"/>
      <c r="AN1117" s="1"/>
    </row>
    <row r="1118" spans="1:40" ht="15.75" x14ac:dyDescent="0.25">
      <c r="A1118" s="574" t="s">
        <v>512</v>
      </c>
      <c r="B1118" s="325">
        <v>908</v>
      </c>
      <c r="C1118" s="244" t="s">
        <v>132</v>
      </c>
      <c r="D1118" s="244" t="s">
        <v>123</v>
      </c>
      <c r="E1118" s="244" t="s">
        <v>677</v>
      </c>
      <c r="F1118" s="244"/>
      <c r="G1118" s="209">
        <f t="shared" ref="G1118:H1118" si="842">G1119+G1121</f>
        <v>1634.5</v>
      </c>
      <c r="H1118" s="490">
        <f t="shared" si="842"/>
        <v>1775.1</v>
      </c>
      <c r="I1118" s="209">
        <f>I1119+I1121</f>
        <v>1829.54</v>
      </c>
      <c r="J1118" s="209">
        <f t="shared" ref="J1118:K1118" si="843">J1119+J1121</f>
        <v>1903.07</v>
      </c>
      <c r="K1118" s="209">
        <f t="shared" si="843"/>
        <v>1978.76</v>
      </c>
      <c r="O1118" s="113"/>
      <c r="P1118" s="1"/>
      <c r="Q1118" s="1"/>
      <c r="R1118" s="1"/>
      <c r="AH1118" s="1"/>
      <c r="AI1118" s="1"/>
      <c r="AK1118" s="1"/>
      <c r="AL1118" s="1"/>
      <c r="AN1118" s="1"/>
    </row>
    <row r="1119" spans="1:40" ht="31.5" x14ac:dyDescent="0.25">
      <c r="A1119" s="574" t="s">
        <v>91</v>
      </c>
      <c r="B1119" s="325">
        <v>908</v>
      </c>
      <c r="C1119" s="244" t="s">
        <v>132</v>
      </c>
      <c r="D1119" s="244" t="s">
        <v>123</v>
      </c>
      <c r="E1119" s="244" t="s">
        <v>677</v>
      </c>
      <c r="F1119" s="244" t="s">
        <v>92</v>
      </c>
      <c r="G1119" s="209">
        <f t="shared" ref="G1119:H1119" si="844">G1120</f>
        <v>1634.5</v>
      </c>
      <c r="H1119" s="490">
        <f t="shared" si="844"/>
        <v>1775.1</v>
      </c>
      <c r="I1119" s="209">
        <f>I1120</f>
        <v>1829.54</v>
      </c>
      <c r="J1119" s="209">
        <f t="shared" ref="J1119:K1119" si="845">J1120</f>
        <v>1903.07</v>
      </c>
      <c r="K1119" s="209">
        <f t="shared" si="845"/>
        <v>1978.76</v>
      </c>
      <c r="O1119" s="113"/>
      <c r="P1119" s="1"/>
      <c r="Q1119" s="1"/>
      <c r="R1119" s="1"/>
      <c r="AH1119" s="1"/>
      <c r="AI1119" s="1"/>
      <c r="AK1119" s="1"/>
      <c r="AL1119" s="1"/>
      <c r="AN1119" s="1"/>
    </row>
    <row r="1120" spans="1:40" ht="31.5" x14ac:dyDescent="0.25">
      <c r="A1120" s="574" t="s">
        <v>93</v>
      </c>
      <c r="B1120" s="325">
        <v>908</v>
      </c>
      <c r="C1120" s="244" t="s">
        <v>132</v>
      </c>
      <c r="D1120" s="244" t="s">
        <v>123</v>
      </c>
      <c r="E1120" s="244" t="s">
        <v>677</v>
      </c>
      <c r="F1120" s="244" t="s">
        <v>94</v>
      </c>
      <c r="G1120" s="209">
        <v>1634.5</v>
      </c>
      <c r="H1120" s="490">
        <v>1775.1</v>
      </c>
      <c r="I1120" s="209">
        <v>1829.54</v>
      </c>
      <c r="J1120" s="209">
        <v>1903.07</v>
      </c>
      <c r="K1120" s="209">
        <v>1978.76</v>
      </c>
      <c r="L1120" s="282"/>
      <c r="O1120" s="113"/>
      <c r="P1120" s="1"/>
      <c r="Q1120" s="1"/>
      <c r="R1120" s="223"/>
      <c r="S1120" s="113"/>
      <c r="U1120" s="223"/>
      <c r="AH1120" s="1"/>
      <c r="AI1120" s="1"/>
      <c r="AK1120" s="1"/>
      <c r="AL1120" s="1"/>
      <c r="AN1120" s="1"/>
    </row>
    <row r="1121" spans="1:40" ht="15.75" hidden="1" x14ac:dyDescent="0.25">
      <c r="A1121" s="574" t="s">
        <v>95</v>
      </c>
      <c r="B1121" s="325">
        <v>908</v>
      </c>
      <c r="C1121" s="244" t="s">
        <v>132</v>
      </c>
      <c r="D1121" s="244" t="s">
        <v>123</v>
      </c>
      <c r="E1121" s="244" t="s">
        <v>677</v>
      </c>
      <c r="F1121" s="244" t="s">
        <v>101</v>
      </c>
      <c r="G1121" s="209">
        <f t="shared" ref="G1121:H1121" si="846">G1123+G1122</f>
        <v>0</v>
      </c>
      <c r="H1121" s="490">
        <f t="shared" si="846"/>
        <v>0</v>
      </c>
      <c r="I1121" s="209">
        <f>I1123+I1122</f>
        <v>0</v>
      </c>
      <c r="J1121" s="209">
        <f t="shared" ref="J1121:K1121" si="847">J1123+J1122</f>
        <v>0</v>
      </c>
      <c r="K1121" s="209">
        <f t="shared" si="847"/>
        <v>0</v>
      </c>
      <c r="O1121" s="113"/>
      <c r="P1121" s="1"/>
      <c r="Q1121" s="1"/>
      <c r="R1121" s="1"/>
      <c r="AH1121" s="1"/>
      <c r="AI1121" s="1"/>
      <c r="AK1121" s="1"/>
      <c r="AL1121" s="1"/>
      <c r="AN1121" s="1"/>
    </row>
    <row r="1122" spans="1:40" s="113" customFormat="1" ht="32.25" hidden="1" customHeight="1" x14ac:dyDescent="0.25">
      <c r="A1122" s="574" t="s">
        <v>315</v>
      </c>
      <c r="B1122" s="325">
        <v>908</v>
      </c>
      <c r="C1122" s="244" t="s">
        <v>132</v>
      </c>
      <c r="D1122" s="244" t="s">
        <v>123</v>
      </c>
      <c r="E1122" s="244" t="s">
        <v>677</v>
      </c>
      <c r="F1122" s="244" t="s">
        <v>103</v>
      </c>
      <c r="G1122" s="209">
        <v>0</v>
      </c>
      <c r="H1122" s="490">
        <v>0</v>
      </c>
      <c r="I1122" s="209">
        <v>0</v>
      </c>
      <c r="J1122" s="209">
        <v>0</v>
      </c>
      <c r="K1122" s="209">
        <v>0</v>
      </c>
      <c r="L1122" s="279"/>
      <c r="M1122" s="216"/>
      <c r="N1122" s="211"/>
    </row>
    <row r="1123" spans="1:40" ht="15.75" hidden="1" x14ac:dyDescent="0.25">
      <c r="A1123" s="574" t="s">
        <v>268</v>
      </c>
      <c r="B1123" s="325">
        <v>908</v>
      </c>
      <c r="C1123" s="244" t="s">
        <v>132</v>
      </c>
      <c r="D1123" s="244" t="s">
        <v>123</v>
      </c>
      <c r="E1123" s="244" t="s">
        <v>677</v>
      </c>
      <c r="F1123" s="244" t="s">
        <v>97</v>
      </c>
      <c r="G1123" s="209">
        <f t="shared" ref="G1123:H1123" si="848">3.4+37.5-40.9</f>
        <v>0</v>
      </c>
      <c r="H1123" s="490">
        <f t="shared" si="848"/>
        <v>0</v>
      </c>
      <c r="I1123" s="209">
        <f>3.4+37.5-40.9</f>
        <v>0</v>
      </c>
      <c r="J1123" s="209">
        <f t="shared" ref="J1123:K1123" si="849">3.4+37.5-40.9</f>
        <v>0</v>
      </c>
      <c r="K1123" s="209">
        <f t="shared" si="849"/>
        <v>0</v>
      </c>
      <c r="O1123" s="113"/>
      <c r="P1123" s="1"/>
      <c r="Q1123" s="1"/>
      <c r="R1123" s="1"/>
      <c r="AH1123" s="1"/>
      <c r="AI1123" s="1"/>
      <c r="AK1123" s="1"/>
      <c r="AL1123" s="1"/>
      <c r="AN1123" s="1"/>
    </row>
    <row r="1124" spans="1:40" ht="15.75" hidden="1" x14ac:dyDescent="0.25">
      <c r="A1124" s="574" t="s">
        <v>223</v>
      </c>
      <c r="B1124" s="325">
        <v>908</v>
      </c>
      <c r="C1124" s="244" t="s">
        <v>132</v>
      </c>
      <c r="D1124" s="244" t="s">
        <v>123</v>
      </c>
      <c r="E1124" s="244" t="s">
        <v>638</v>
      </c>
      <c r="F1124" s="244"/>
      <c r="G1124" s="209">
        <f t="shared" ref="G1124:H1125" si="850">G1125</f>
        <v>0</v>
      </c>
      <c r="H1124" s="490">
        <f t="shared" si="850"/>
        <v>0</v>
      </c>
      <c r="I1124" s="209">
        <f>I1125</f>
        <v>0</v>
      </c>
      <c r="J1124" s="209">
        <f t="shared" ref="J1124:K1125" si="851">J1125</f>
        <v>0</v>
      </c>
      <c r="K1124" s="209">
        <f t="shared" si="851"/>
        <v>0</v>
      </c>
      <c r="O1124" s="113"/>
      <c r="P1124" s="1"/>
      <c r="Q1124" s="1"/>
      <c r="R1124" s="1"/>
      <c r="AH1124" s="1"/>
      <c r="AI1124" s="1"/>
      <c r="AK1124" s="1"/>
      <c r="AL1124" s="1"/>
      <c r="AN1124" s="1"/>
    </row>
    <row r="1125" spans="1:40" ht="31.5" hidden="1" x14ac:dyDescent="0.25">
      <c r="A1125" s="574" t="s">
        <v>91</v>
      </c>
      <c r="B1125" s="325">
        <v>908</v>
      </c>
      <c r="C1125" s="244" t="s">
        <v>132</v>
      </c>
      <c r="D1125" s="244" t="s">
        <v>123</v>
      </c>
      <c r="E1125" s="244" t="s">
        <v>638</v>
      </c>
      <c r="F1125" s="244" t="s">
        <v>92</v>
      </c>
      <c r="G1125" s="209">
        <f t="shared" si="850"/>
        <v>0</v>
      </c>
      <c r="H1125" s="490">
        <f t="shared" si="850"/>
        <v>0</v>
      </c>
      <c r="I1125" s="209">
        <f>I1126</f>
        <v>0</v>
      </c>
      <c r="J1125" s="209">
        <f t="shared" si="851"/>
        <v>0</v>
      </c>
      <c r="K1125" s="209">
        <f t="shared" si="851"/>
        <v>0</v>
      </c>
      <c r="O1125" s="113"/>
      <c r="P1125" s="1"/>
      <c r="Q1125" s="1"/>
      <c r="R1125" s="1"/>
      <c r="AH1125" s="1"/>
      <c r="AI1125" s="1"/>
      <c r="AK1125" s="1"/>
      <c r="AL1125" s="1"/>
      <c r="AN1125" s="1"/>
    </row>
    <row r="1126" spans="1:40" ht="31.5" hidden="1" x14ac:dyDescent="0.25">
      <c r="A1126" s="574" t="s">
        <v>93</v>
      </c>
      <c r="B1126" s="325">
        <v>908</v>
      </c>
      <c r="C1126" s="244" t="s">
        <v>132</v>
      </c>
      <c r="D1126" s="244" t="s">
        <v>123</v>
      </c>
      <c r="E1126" s="244" t="s">
        <v>638</v>
      </c>
      <c r="F1126" s="244" t="s">
        <v>94</v>
      </c>
      <c r="G1126" s="209">
        <v>0</v>
      </c>
      <c r="H1126" s="490">
        <v>0</v>
      </c>
      <c r="I1126" s="209">
        <v>0</v>
      </c>
      <c r="J1126" s="209">
        <v>0</v>
      </c>
      <c r="K1126" s="209">
        <v>0</v>
      </c>
      <c r="O1126" s="113"/>
      <c r="P1126" s="1"/>
      <c r="Q1126" s="1"/>
      <c r="R1126" s="1"/>
      <c r="AH1126" s="1"/>
      <c r="AI1126" s="1"/>
      <c r="AK1126" s="1"/>
      <c r="AL1126" s="1"/>
      <c r="AN1126" s="1"/>
    </row>
    <row r="1127" spans="1:40" ht="15.75" x14ac:dyDescent="0.25">
      <c r="A1127" s="574" t="s">
        <v>224</v>
      </c>
      <c r="B1127" s="325">
        <v>908</v>
      </c>
      <c r="C1127" s="244" t="s">
        <v>132</v>
      </c>
      <c r="D1127" s="244" t="s">
        <v>123</v>
      </c>
      <c r="E1127" s="244" t="s">
        <v>626</v>
      </c>
      <c r="F1127" s="244"/>
      <c r="G1127" s="209">
        <f t="shared" ref="G1127:H1128" si="852">G1128</f>
        <v>7.9</v>
      </c>
      <c r="H1127" s="490">
        <f t="shared" si="852"/>
        <v>7.8</v>
      </c>
      <c r="I1127" s="209">
        <f>I1128</f>
        <v>50</v>
      </c>
      <c r="J1127" s="209">
        <f t="shared" ref="J1127:K1128" si="853">J1128</f>
        <v>50</v>
      </c>
      <c r="K1127" s="209">
        <f t="shared" si="853"/>
        <v>50</v>
      </c>
      <c r="O1127" s="113"/>
      <c r="P1127" s="1"/>
      <c r="Q1127" s="1"/>
      <c r="R1127" s="1"/>
      <c r="AH1127" s="1"/>
      <c r="AI1127" s="1"/>
      <c r="AK1127" s="1"/>
      <c r="AL1127" s="1"/>
      <c r="AN1127" s="1"/>
    </row>
    <row r="1128" spans="1:40" ht="31.5" x14ac:dyDescent="0.25">
      <c r="A1128" s="574" t="s">
        <v>91</v>
      </c>
      <c r="B1128" s="325">
        <v>908</v>
      </c>
      <c r="C1128" s="244" t="s">
        <v>132</v>
      </c>
      <c r="D1128" s="244" t="s">
        <v>123</v>
      </c>
      <c r="E1128" s="244" t="s">
        <v>626</v>
      </c>
      <c r="F1128" s="244" t="s">
        <v>92</v>
      </c>
      <c r="G1128" s="209">
        <f t="shared" si="852"/>
        <v>7.9</v>
      </c>
      <c r="H1128" s="490">
        <f t="shared" si="852"/>
        <v>7.8</v>
      </c>
      <c r="I1128" s="209">
        <f>I1129</f>
        <v>50</v>
      </c>
      <c r="J1128" s="209">
        <f t="shared" si="853"/>
        <v>50</v>
      </c>
      <c r="K1128" s="209">
        <f t="shared" si="853"/>
        <v>50</v>
      </c>
      <c r="O1128" s="113"/>
      <c r="P1128" s="1"/>
      <c r="Q1128" s="1"/>
      <c r="R1128" s="1"/>
      <c r="AH1128" s="1"/>
      <c r="AI1128" s="1"/>
      <c r="AK1128" s="1"/>
      <c r="AL1128" s="1"/>
      <c r="AN1128" s="1"/>
    </row>
    <row r="1129" spans="1:40" ht="36" customHeight="1" x14ac:dyDescent="0.25">
      <c r="A1129" s="574" t="s">
        <v>93</v>
      </c>
      <c r="B1129" s="325">
        <v>908</v>
      </c>
      <c r="C1129" s="244" t="s">
        <v>132</v>
      </c>
      <c r="D1129" s="244" t="s">
        <v>123</v>
      </c>
      <c r="E1129" s="244" t="s">
        <v>626</v>
      </c>
      <c r="F1129" s="244" t="s">
        <v>94</v>
      </c>
      <c r="G1129" s="209">
        <v>7.9</v>
      </c>
      <c r="H1129" s="490">
        <v>7.8</v>
      </c>
      <c r="I1129" s="209">
        <v>50</v>
      </c>
      <c r="J1129" s="209">
        <v>50</v>
      </c>
      <c r="K1129" s="209">
        <v>50</v>
      </c>
      <c r="O1129" s="113"/>
      <c r="P1129" s="1"/>
      <c r="Q1129" s="1"/>
      <c r="R1129" s="1"/>
      <c r="AH1129" s="1"/>
      <c r="AI1129" s="1"/>
      <c r="AK1129" s="1"/>
      <c r="AL1129" s="1"/>
      <c r="AN1129" s="1"/>
    </row>
    <row r="1130" spans="1:40" ht="30.75" customHeight="1" x14ac:dyDescent="0.25">
      <c r="A1130" s="431" t="s">
        <v>681</v>
      </c>
      <c r="B1130" s="325">
        <v>908</v>
      </c>
      <c r="C1130" s="244" t="s">
        <v>132</v>
      </c>
      <c r="D1130" s="244" t="s">
        <v>123</v>
      </c>
      <c r="E1130" s="244" t="s">
        <v>627</v>
      </c>
      <c r="F1130" s="244"/>
      <c r="G1130" s="209">
        <f t="shared" ref="G1130:H1130" si="854">G1131+G1133</f>
        <v>1.8</v>
      </c>
      <c r="H1130" s="490">
        <f t="shared" si="854"/>
        <v>0</v>
      </c>
      <c r="I1130" s="209">
        <f>I1131+I1133</f>
        <v>450</v>
      </c>
      <c r="J1130" s="209">
        <f t="shared" ref="J1130:K1130" si="855">J1131+J1133</f>
        <v>150</v>
      </c>
      <c r="K1130" s="209">
        <f t="shared" si="855"/>
        <v>150</v>
      </c>
      <c r="O1130" s="113"/>
      <c r="P1130" s="1"/>
      <c r="Q1130" s="1"/>
      <c r="R1130" s="1"/>
      <c r="AH1130" s="1"/>
      <c r="AI1130" s="1"/>
      <c r="AK1130" s="1"/>
      <c r="AL1130" s="1"/>
      <c r="AN1130" s="1"/>
    </row>
    <row r="1131" spans="1:40" ht="31.5" x14ac:dyDescent="0.25">
      <c r="A1131" s="574" t="s">
        <v>91</v>
      </c>
      <c r="B1131" s="325">
        <v>908</v>
      </c>
      <c r="C1131" s="244" t="s">
        <v>132</v>
      </c>
      <c r="D1131" s="244" t="s">
        <v>123</v>
      </c>
      <c r="E1131" s="244" t="s">
        <v>627</v>
      </c>
      <c r="F1131" s="244" t="s">
        <v>92</v>
      </c>
      <c r="G1131" s="209">
        <f t="shared" ref="G1131:H1131" si="856">G1132</f>
        <v>1.8</v>
      </c>
      <c r="H1131" s="490">
        <f t="shared" si="856"/>
        <v>0</v>
      </c>
      <c r="I1131" s="209">
        <f>I1132</f>
        <v>375</v>
      </c>
      <c r="J1131" s="209">
        <f t="shared" ref="J1131:K1131" si="857">J1132</f>
        <v>75</v>
      </c>
      <c r="K1131" s="209">
        <f t="shared" si="857"/>
        <v>75</v>
      </c>
      <c r="O1131" s="113"/>
      <c r="P1131" s="1"/>
      <c r="Q1131" s="1"/>
      <c r="R1131" s="1"/>
      <c r="AH1131" s="1"/>
      <c r="AI1131" s="1"/>
      <c r="AK1131" s="1"/>
      <c r="AL1131" s="1"/>
      <c r="AN1131" s="1"/>
    </row>
    <row r="1132" spans="1:40" ht="31.5" x14ac:dyDescent="0.25">
      <c r="A1132" s="574" t="s">
        <v>93</v>
      </c>
      <c r="B1132" s="325">
        <v>908</v>
      </c>
      <c r="C1132" s="244" t="s">
        <v>132</v>
      </c>
      <c r="D1132" s="244" t="s">
        <v>123</v>
      </c>
      <c r="E1132" s="244" t="s">
        <v>627</v>
      </c>
      <c r="F1132" s="244" t="s">
        <v>94</v>
      </c>
      <c r="G1132" s="209">
        <v>1.8</v>
      </c>
      <c r="H1132" s="490">
        <v>0</v>
      </c>
      <c r="I1132" s="209">
        <v>375</v>
      </c>
      <c r="J1132" s="209">
        <v>75</v>
      </c>
      <c r="K1132" s="209">
        <v>75</v>
      </c>
      <c r="L1132" s="277"/>
      <c r="O1132" s="113"/>
      <c r="P1132" s="1"/>
      <c r="Q1132" s="1"/>
      <c r="R1132" s="1"/>
      <c r="AH1132" s="1"/>
      <c r="AI1132" s="1"/>
      <c r="AK1132" s="1"/>
      <c r="AL1132" s="1"/>
      <c r="AN1132" s="1"/>
    </row>
    <row r="1133" spans="1:40" s="113" customFormat="1" ht="15.75" x14ac:dyDescent="0.25">
      <c r="A1133" s="574" t="s">
        <v>95</v>
      </c>
      <c r="B1133" s="325">
        <v>908</v>
      </c>
      <c r="C1133" s="244" t="s">
        <v>132</v>
      </c>
      <c r="D1133" s="244" t="s">
        <v>123</v>
      </c>
      <c r="E1133" s="244" t="s">
        <v>627</v>
      </c>
      <c r="F1133" s="244" t="s">
        <v>101</v>
      </c>
      <c r="G1133" s="209">
        <f t="shared" ref="G1133:H1133" si="858">G1134</f>
        <v>0</v>
      </c>
      <c r="H1133" s="490">
        <f t="shared" si="858"/>
        <v>0</v>
      </c>
      <c r="I1133" s="209">
        <f>I1134</f>
        <v>75</v>
      </c>
      <c r="J1133" s="209">
        <f t="shared" ref="J1133:K1133" si="859">J1134</f>
        <v>75</v>
      </c>
      <c r="K1133" s="209">
        <f t="shared" si="859"/>
        <v>75</v>
      </c>
      <c r="L1133" s="279"/>
      <c r="M1133" s="216"/>
      <c r="N1133" s="211"/>
    </row>
    <row r="1134" spans="1:40" s="113" customFormat="1" ht="15.75" x14ac:dyDescent="0.25">
      <c r="A1134" s="574" t="s">
        <v>268</v>
      </c>
      <c r="B1134" s="325">
        <v>908</v>
      </c>
      <c r="C1134" s="244" t="s">
        <v>132</v>
      </c>
      <c r="D1134" s="244" t="s">
        <v>123</v>
      </c>
      <c r="E1134" s="244" t="s">
        <v>627</v>
      </c>
      <c r="F1134" s="244" t="s">
        <v>97</v>
      </c>
      <c r="G1134" s="209">
        <v>0</v>
      </c>
      <c r="H1134" s="490">
        <v>0</v>
      </c>
      <c r="I1134" s="209">
        <v>75</v>
      </c>
      <c r="J1134" s="209">
        <v>75</v>
      </c>
      <c r="K1134" s="209">
        <v>75</v>
      </c>
      <c r="L1134" s="279"/>
      <c r="M1134" s="216"/>
      <c r="N1134" s="211"/>
    </row>
    <row r="1135" spans="1:40" ht="15.75" hidden="1" x14ac:dyDescent="0.25">
      <c r="A1135" s="28" t="s">
        <v>225</v>
      </c>
      <c r="B1135" s="325">
        <v>908</v>
      </c>
      <c r="C1135" s="244" t="s">
        <v>132</v>
      </c>
      <c r="D1135" s="244" t="s">
        <v>123</v>
      </c>
      <c r="E1135" s="244" t="s">
        <v>628</v>
      </c>
      <c r="F1135" s="244"/>
      <c r="G1135" s="209">
        <f t="shared" ref="G1135:H1136" si="860">G1136</f>
        <v>0</v>
      </c>
      <c r="H1135" s="490">
        <f t="shared" si="860"/>
        <v>0</v>
      </c>
      <c r="I1135" s="209">
        <f>I1136</f>
        <v>0</v>
      </c>
      <c r="J1135" s="209">
        <f t="shared" ref="J1135:K1136" si="861">J1136</f>
        <v>0</v>
      </c>
      <c r="K1135" s="209">
        <f t="shared" si="861"/>
        <v>0</v>
      </c>
      <c r="O1135" s="113"/>
      <c r="P1135" s="1"/>
      <c r="Q1135" s="1"/>
      <c r="R1135" s="1"/>
      <c r="AH1135" s="1"/>
      <c r="AI1135" s="1"/>
      <c r="AK1135" s="1"/>
      <c r="AL1135" s="1"/>
      <c r="AN1135" s="1"/>
    </row>
    <row r="1136" spans="1:40" ht="31.5" hidden="1" x14ac:dyDescent="0.25">
      <c r="A1136" s="574" t="s">
        <v>91</v>
      </c>
      <c r="B1136" s="325">
        <v>908</v>
      </c>
      <c r="C1136" s="244" t="s">
        <v>132</v>
      </c>
      <c r="D1136" s="244" t="s">
        <v>123</v>
      </c>
      <c r="E1136" s="244" t="s">
        <v>628</v>
      </c>
      <c r="F1136" s="244" t="s">
        <v>92</v>
      </c>
      <c r="G1136" s="209">
        <f t="shared" si="860"/>
        <v>0</v>
      </c>
      <c r="H1136" s="490">
        <f t="shared" si="860"/>
        <v>0</v>
      </c>
      <c r="I1136" s="209">
        <f>I1137</f>
        <v>0</v>
      </c>
      <c r="J1136" s="209">
        <f t="shared" si="861"/>
        <v>0</v>
      </c>
      <c r="K1136" s="209">
        <f t="shared" si="861"/>
        <v>0</v>
      </c>
      <c r="O1136" s="113"/>
      <c r="P1136" s="1"/>
      <c r="Q1136" s="1"/>
      <c r="R1136" s="1"/>
      <c r="AH1136" s="1"/>
      <c r="AI1136" s="1"/>
      <c r="AK1136" s="1"/>
      <c r="AL1136" s="1"/>
      <c r="AN1136" s="1"/>
    </row>
    <row r="1137" spans="1:40" ht="31.5" hidden="1" x14ac:dyDescent="0.25">
      <c r="A1137" s="574" t="s">
        <v>93</v>
      </c>
      <c r="B1137" s="325">
        <v>908</v>
      </c>
      <c r="C1137" s="244" t="s">
        <v>132</v>
      </c>
      <c r="D1137" s="244" t="s">
        <v>123</v>
      </c>
      <c r="E1137" s="244" t="s">
        <v>628</v>
      </c>
      <c r="F1137" s="244" t="s">
        <v>94</v>
      </c>
      <c r="G1137" s="209">
        <v>0</v>
      </c>
      <c r="H1137" s="490">
        <v>0</v>
      </c>
      <c r="I1137" s="209">
        <v>0</v>
      </c>
      <c r="J1137" s="209">
        <v>0</v>
      </c>
      <c r="K1137" s="209">
        <v>0</v>
      </c>
      <c r="O1137" s="113"/>
      <c r="P1137" s="1"/>
      <c r="Q1137" s="1"/>
      <c r="R1137" s="1"/>
      <c r="AH1137" s="1"/>
      <c r="AI1137" s="1"/>
      <c r="AK1137" s="1"/>
      <c r="AL1137" s="1"/>
      <c r="AN1137" s="1"/>
    </row>
    <row r="1138" spans="1:40" s="113" customFormat="1" ht="31.5" x14ac:dyDescent="0.25">
      <c r="A1138" s="270" t="s">
        <v>514</v>
      </c>
      <c r="B1138" s="325">
        <v>908</v>
      </c>
      <c r="C1138" s="244" t="s">
        <v>132</v>
      </c>
      <c r="D1138" s="244" t="s">
        <v>123</v>
      </c>
      <c r="E1138" s="244" t="s">
        <v>629</v>
      </c>
      <c r="F1138" s="244"/>
      <c r="G1138" s="209">
        <f t="shared" ref="G1138:H1139" si="862">G1139</f>
        <v>0</v>
      </c>
      <c r="H1138" s="490">
        <f t="shared" si="862"/>
        <v>488.5</v>
      </c>
      <c r="I1138" s="209">
        <f>I1139</f>
        <v>50</v>
      </c>
      <c r="J1138" s="209">
        <f t="shared" ref="J1138:K1139" si="863">J1139</f>
        <v>50</v>
      </c>
      <c r="K1138" s="209">
        <f t="shared" si="863"/>
        <v>50</v>
      </c>
      <c r="L1138" s="279"/>
      <c r="M1138" s="216"/>
      <c r="N1138" s="211"/>
    </row>
    <row r="1139" spans="1:40" s="113" customFormat="1" ht="31.5" x14ac:dyDescent="0.25">
      <c r="A1139" s="574" t="s">
        <v>91</v>
      </c>
      <c r="B1139" s="325">
        <v>908</v>
      </c>
      <c r="C1139" s="244" t="s">
        <v>132</v>
      </c>
      <c r="D1139" s="244" t="s">
        <v>123</v>
      </c>
      <c r="E1139" s="244" t="s">
        <v>629</v>
      </c>
      <c r="F1139" s="244" t="s">
        <v>92</v>
      </c>
      <c r="G1139" s="209">
        <f t="shared" si="862"/>
        <v>0</v>
      </c>
      <c r="H1139" s="490">
        <f t="shared" si="862"/>
        <v>488.5</v>
      </c>
      <c r="I1139" s="209">
        <f>I1140</f>
        <v>50</v>
      </c>
      <c r="J1139" s="209">
        <f t="shared" si="863"/>
        <v>50</v>
      </c>
      <c r="K1139" s="209">
        <f t="shared" si="863"/>
        <v>50</v>
      </c>
      <c r="L1139" s="279"/>
      <c r="M1139" s="216"/>
      <c r="N1139" s="211"/>
    </row>
    <row r="1140" spans="1:40" s="113" customFormat="1" ht="31.5" x14ac:dyDescent="0.25">
      <c r="A1140" s="574" t="s">
        <v>93</v>
      </c>
      <c r="B1140" s="325">
        <v>908</v>
      </c>
      <c r="C1140" s="244" t="s">
        <v>132</v>
      </c>
      <c r="D1140" s="244" t="s">
        <v>123</v>
      </c>
      <c r="E1140" s="244" t="s">
        <v>629</v>
      </c>
      <c r="F1140" s="244" t="s">
        <v>94</v>
      </c>
      <c r="G1140" s="209">
        <v>0</v>
      </c>
      <c r="H1140" s="490">
        <v>488.5</v>
      </c>
      <c r="I1140" s="209">
        <v>50</v>
      </c>
      <c r="J1140" s="209">
        <v>50</v>
      </c>
      <c r="K1140" s="209">
        <v>50</v>
      </c>
      <c r="L1140" s="279"/>
      <c r="M1140" s="216"/>
      <c r="N1140" s="211"/>
    </row>
    <row r="1141" spans="1:40" s="113" customFormat="1" ht="31.5" x14ac:dyDescent="0.25">
      <c r="A1141" s="572" t="s">
        <v>356</v>
      </c>
      <c r="B1141" s="205">
        <v>908</v>
      </c>
      <c r="C1141" s="208" t="s">
        <v>132</v>
      </c>
      <c r="D1141" s="208" t="s">
        <v>123</v>
      </c>
      <c r="E1141" s="208" t="s">
        <v>637</v>
      </c>
      <c r="F1141" s="208"/>
      <c r="G1141" s="206">
        <f t="shared" ref="G1141:H1143" si="864">G1142</f>
        <v>2145.8000000000002</v>
      </c>
      <c r="H1141" s="492">
        <f t="shared" si="864"/>
        <v>2145.8000000000002</v>
      </c>
      <c r="I1141" s="206">
        <f>I1142</f>
        <v>1787</v>
      </c>
      <c r="J1141" s="206">
        <f t="shared" ref="J1141:K1141" si="865">J1142</f>
        <v>1787</v>
      </c>
      <c r="K1141" s="206">
        <f t="shared" si="865"/>
        <v>1787</v>
      </c>
      <c r="L1141" s="279"/>
      <c r="M1141" s="216"/>
      <c r="N1141" s="211"/>
    </row>
    <row r="1142" spans="1:40" s="113" customFormat="1" ht="63" x14ac:dyDescent="0.25">
      <c r="A1142" s="574" t="s">
        <v>504</v>
      </c>
      <c r="B1142" s="325">
        <v>908</v>
      </c>
      <c r="C1142" s="244" t="s">
        <v>132</v>
      </c>
      <c r="D1142" s="244" t="s">
        <v>123</v>
      </c>
      <c r="E1142" s="244" t="s">
        <v>636</v>
      </c>
      <c r="F1142" s="244"/>
      <c r="G1142" s="209">
        <f t="shared" si="864"/>
        <v>2145.8000000000002</v>
      </c>
      <c r="H1142" s="490">
        <f t="shared" si="864"/>
        <v>2145.8000000000002</v>
      </c>
      <c r="I1142" s="209">
        <f>I1143</f>
        <v>1787</v>
      </c>
      <c r="J1142" s="209">
        <f t="shared" ref="J1142:K1143" si="866">J1143</f>
        <v>1787</v>
      </c>
      <c r="K1142" s="209">
        <f t="shared" si="866"/>
        <v>1787</v>
      </c>
      <c r="L1142" s="279"/>
      <c r="M1142" s="216"/>
      <c r="N1142" s="211"/>
    </row>
    <row r="1143" spans="1:40" s="113" customFormat="1" ht="31.5" x14ac:dyDescent="0.25">
      <c r="A1143" s="574" t="s">
        <v>91</v>
      </c>
      <c r="B1143" s="325">
        <v>908</v>
      </c>
      <c r="C1143" s="244" t="s">
        <v>132</v>
      </c>
      <c r="D1143" s="244" t="s">
        <v>123</v>
      </c>
      <c r="E1143" s="244" t="s">
        <v>636</v>
      </c>
      <c r="F1143" s="244" t="s">
        <v>92</v>
      </c>
      <c r="G1143" s="209">
        <f t="shared" si="864"/>
        <v>2145.8000000000002</v>
      </c>
      <c r="H1143" s="490">
        <f t="shared" si="864"/>
        <v>2145.8000000000002</v>
      </c>
      <c r="I1143" s="209">
        <f>I1144</f>
        <v>1787</v>
      </c>
      <c r="J1143" s="209">
        <f t="shared" si="866"/>
        <v>1787</v>
      </c>
      <c r="K1143" s="209">
        <f t="shared" si="866"/>
        <v>1787</v>
      </c>
      <c r="L1143" s="279"/>
      <c r="M1143" s="216"/>
      <c r="N1143" s="211"/>
    </row>
    <row r="1144" spans="1:40" s="113" customFormat="1" ht="31.5" x14ac:dyDescent="0.25">
      <c r="A1144" s="574" t="s">
        <v>93</v>
      </c>
      <c r="B1144" s="325">
        <v>908</v>
      </c>
      <c r="C1144" s="244" t="s">
        <v>132</v>
      </c>
      <c r="D1144" s="244" t="s">
        <v>123</v>
      </c>
      <c r="E1144" s="244" t="s">
        <v>636</v>
      </c>
      <c r="F1144" s="244" t="s">
        <v>94</v>
      </c>
      <c r="G1144" s="209">
        <v>2145.8000000000002</v>
      </c>
      <c r="H1144" s="490">
        <v>2145.8000000000002</v>
      </c>
      <c r="I1144" s="209">
        <v>1787</v>
      </c>
      <c r="J1144" s="209">
        <v>1787</v>
      </c>
      <c r="K1144" s="209">
        <v>1787</v>
      </c>
      <c r="L1144" s="279"/>
      <c r="M1144" s="216"/>
      <c r="N1144" s="211"/>
    </row>
    <row r="1145" spans="1:40" s="113" customFormat="1" ht="31.5" x14ac:dyDescent="0.25">
      <c r="A1145" s="537" t="s">
        <v>759</v>
      </c>
      <c r="B1145" s="205">
        <v>908</v>
      </c>
      <c r="C1145" s="208" t="s">
        <v>132</v>
      </c>
      <c r="D1145" s="208" t="s">
        <v>123</v>
      </c>
      <c r="E1145" s="208" t="s">
        <v>758</v>
      </c>
      <c r="F1145" s="208"/>
      <c r="G1145" s="206">
        <f t="shared" ref="G1145:K1147" si="867">G1146</f>
        <v>4881</v>
      </c>
      <c r="H1145" s="492">
        <f t="shared" si="867"/>
        <v>4881</v>
      </c>
      <c r="I1145" s="206">
        <f t="shared" si="867"/>
        <v>0</v>
      </c>
      <c r="J1145" s="206">
        <f t="shared" si="867"/>
        <v>0</v>
      </c>
      <c r="K1145" s="206">
        <f t="shared" si="867"/>
        <v>0</v>
      </c>
      <c r="L1145" s="277"/>
      <c r="M1145" s="221"/>
      <c r="N1145" s="211"/>
    </row>
    <row r="1146" spans="1:40" s="113" customFormat="1" ht="15.75" x14ac:dyDescent="0.25">
      <c r="A1146" s="536" t="s">
        <v>795</v>
      </c>
      <c r="B1146" s="325">
        <v>908</v>
      </c>
      <c r="C1146" s="244" t="s">
        <v>132</v>
      </c>
      <c r="D1146" s="244" t="s">
        <v>123</v>
      </c>
      <c r="E1146" s="244" t="s">
        <v>763</v>
      </c>
      <c r="F1146" s="244"/>
      <c r="G1146" s="209">
        <f t="shared" si="867"/>
        <v>4881</v>
      </c>
      <c r="H1146" s="490">
        <f t="shared" si="867"/>
        <v>4881</v>
      </c>
      <c r="I1146" s="209">
        <f t="shared" si="867"/>
        <v>0</v>
      </c>
      <c r="J1146" s="209">
        <f t="shared" si="867"/>
        <v>0</v>
      </c>
      <c r="K1146" s="209">
        <f t="shared" si="867"/>
        <v>0</v>
      </c>
      <c r="L1146" s="277"/>
      <c r="M1146" s="224"/>
      <c r="N1146" s="211"/>
    </row>
    <row r="1147" spans="1:40" s="113" customFormat="1" ht="31.5" x14ac:dyDescent="0.25">
      <c r="A1147" s="574" t="s">
        <v>91</v>
      </c>
      <c r="B1147" s="325">
        <v>908</v>
      </c>
      <c r="C1147" s="244" t="s">
        <v>132</v>
      </c>
      <c r="D1147" s="244" t="s">
        <v>123</v>
      </c>
      <c r="E1147" s="244" t="s">
        <v>763</v>
      </c>
      <c r="F1147" s="244" t="s">
        <v>92</v>
      </c>
      <c r="G1147" s="209">
        <f t="shared" si="867"/>
        <v>4881</v>
      </c>
      <c r="H1147" s="490">
        <f t="shared" si="867"/>
        <v>4881</v>
      </c>
      <c r="I1147" s="209">
        <f t="shared" si="867"/>
        <v>0</v>
      </c>
      <c r="J1147" s="209">
        <f t="shared" si="867"/>
        <v>0</v>
      </c>
      <c r="K1147" s="209">
        <f t="shared" si="867"/>
        <v>0</v>
      </c>
      <c r="L1147" s="277"/>
      <c r="M1147" s="224"/>
      <c r="N1147" s="211"/>
    </row>
    <row r="1148" spans="1:40" s="113" customFormat="1" ht="31.5" x14ac:dyDescent="0.25">
      <c r="A1148" s="574" t="s">
        <v>93</v>
      </c>
      <c r="B1148" s="325">
        <v>908</v>
      </c>
      <c r="C1148" s="244" t="s">
        <v>132</v>
      </c>
      <c r="D1148" s="244" t="s">
        <v>123</v>
      </c>
      <c r="E1148" s="244" t="s">
        <v>763</v>
      </c>
      <c r="F1148" s="244" t="s">
        <v>94</v>
      </c>
      <c r="G1148" s="209">
        <v>4881</v>
      </c>
      <c r="H1148" s="490">
        <v>4881</v>
      </c>
      <c r="I1148" s="209">
        <v>0</v>
      </c>
      <c r="J1148" s="209">
        <v>0</v>
      </c>
      <c r="K1148" s="209">
        <v>0</v>
      </c>
      <c r="L1148" s="277"/>
      <c r="M1148" s="337"/>
      <c r="N1148" s="211"/>
    </row>
    <row r="1149" spans="1:40" s="242" customFormat="1" ht="31.5" x14ac:dyDescent="0.25">
      <c r="A1149" s="572" t="s">
        <v>846</v>
      </c>
      <c r="B1149" s="205">
        <v>908</v>
      </c>
      <c r="C1149" s="208" t="s">
        <v>132</v>
      </c>
      <c r="D1149" s="208" t="s">
        <v>123</v>
      </c>
      <c r="E1149" s="208" t="s">
        <v>848</v>
      </c>
      <c r="F1149" s="208"/>
      <c r="G1149" s="206">
        <f t="shared" ref="G1149:H1151" si="868">G1150</f>
        <v>7059</v>
      </c>
      <c r="H1149" s="492">
        <f t="shared" si="868"/>
        <v>7055.4</v>
      </c>
      <c r="I1149" s="206">
        <f>I1150</f>
        <v>0</v>
      </c>
      <c r="J1149" s="206">
        <f t="shared" ref="J1149:K1151" si="869">J1150</f>
        <v>0</v>
      </c>
      <c r="K1149" s="206">
        <f t="shared" si="869"/>
        <v>0</v>
      </c>
      <c r="L1149" s="277"/>
      <c r="M1149" s="224"/>
      <c r="N1149" s="211"/>
    </row>
    <row r="1150" spans="1:40" s="242" customFormat="1" ht="60.75" customHeight="1" x14ac:dyDescent="0.25">
      <c r="A1150" s="574" t="s">
        <v>847</v>
      </c>
      <c r="B1150" s="325">
        <v>908</v>
      </c>
      <c r="C1150" s="244" t="s">
        <v>132</v>
      </c>
      <c r="D1150" s="244" t="s">
        <v>123</v>
      </c>
      <c r="E1150" s="244" t="s">
        <v>857</v>
      </c>
      <c r="F1150" s="244"/>
      <c r="G1150" s="209">
        <f t="shared" si="868"/>
        <v>7059</v>
      </c>
      <c r="H1150" s="490">
        <f t="shared" si="868"/>
        <v>7055.4</v>
      </c>
      <c r="I1150" s="209">
        <f>I1151</f>
        <v>0</v>
      </c>
      <c r="J1150" s="209">
        <f t="shared" si="869"/>
        <v>0</v>
      </c>
      <c r="K1150" s="209">
        <f t="shared" si="869"/>
        <v>0</v>
      </c>
      <c r="L1150" s="277"/>
      <c r="M1150" s="224"/>
      <c r="N1150" s="211"/>
    </row>
    <row r="1151" spans="1:40" s="242" customFormat="1" ht="31.5" x14ac:dyDescent="0.25">
      <c r="A1151" s="574" t="s">
        <v>91</v>
      </c>
      <c r="B1151" s="325">
        <v>908</v>
      </c>
      <c r="C1151" s="244" t="s">
        <v>132</v>
      </c>
      <c r="D1151" s="244" t="s">
        <v>123</v>
      </c>
      <c r="E1151" s="244" t="s">
        <v>857</v>
      </c>
      <c r="F1151" s="244" t="s">
        <v>92</v>
      </c>
      <c r="G1151" s="209">
        <f t="shared" si="868"/>
        <v>7059</v>
      </c>
      <c r="H1151" s="490">
        <f t="shared" si="868"/>
        <v>7055.4</v>
      </c>
      <c r="I1151" s="209">
        <f>I1152</f>
        <v>0</v>
      </c>
      <c r="J1151" s="209">
        <f t="shared" si="869"/>
        <v>0</v>
      </c>
      <c r="K1151" s="209">
        <f t="shared" si="869"/>
        <v>0</v>
      </c>
      <c r="L1151" s="277"/>
      <c r="M1151" s="224"/>
      <c r="N1151" s="211"/>
    </row>
    <row r="1152" spans="1:40" s="242" customFormat="1" ht="31.5" x14ac:dyDescent="0.25">
      <c r="A1152" s="574" t="s">
        <v>93</v>
      </c>
      <c r="B1152" s="325">
        <v>908</v>
      </c>
      <c r="C1152" s="244" t="s">
        <v>132</v>
      </c>
      <c r="D1152" s="244" t="s">
        <v>123</v>
      </c>
      <c r="E1152" s="244" t="s">
        <v>857</v>
      </c>
      <c r="F1152" s="244" t="s">
        <v>94</v>
      </c>
      <c r="G1152" s="209">
        <v>7059</v>
      </c>
      <c r="H1152" s="490">
        <f>7059-3.6</f>
        <v>7055.4</v>
      </c>
      <c r="I1152" s="209">
        <v>0</v>
      </c>
      <c r="J1152" s="209">
        <v>0</v>
      </c>
      <c r="K1152" s="209">
        <v>0</v>
      </c>
      <c r="L1152" s="277"/>
      <c r="M1152" s="224"/>
      <c r="N1152" s="211"/>
    </row>
    <row r="1153" spans="1:40" s="242" customFormat="1" ht="31.5" x14ac:dyDescent="0.25">
      <c r="A1153" s="572" t="s">
        <v>861</v>
      </c>
      <c r="B1153" s="205">
        <v>908</v>
      </c>
      <c r="C1153" s="208" t="s">
        <v>132</v>
      </c>
      <c r="D1153" s="208" t="s">
        <v>123</v>
      </c>
      <c r="E1153" s="208" t="s">
        <v>858</v>
      </c>
      <c r="F1153" s="208"/>
      <c r="G1153" s="206">
        <f t="shared" ref="G1153:H1155" si="870">G1154</f>
        <v>2857.2</v>
      </c>
      <c r="H1153" s="492">
        <f t="shared" si="870"/>
        <v>2857.2</v>
      </c>
      <c r="I1153" s="206">
        <f>I1154</f>
        <v>900.83</v>
      </c>
      <c r="J1153" s="206">
        <f t="shared" ref="J1153:K1155" si="871">J1154</f>
        <v>0</v>
      </c>
      <c r="K1153" s="206">
        <f t="shared" si="871"/>
        <v>0</v>
      </c>
      <c r="L1153" s="277"/>
      <c r="M1153" s="224"/>
      <c r="N1153" s="211"/>
    </row>
    <row r="1154" spans="1:40" s="242" customFormat="1" ht="31.5" x14ac:dyDescent="0.25">
      <c r="A1154" s="574" t="s">
        <v>859</v>
      </c>
      <c r="B1154" s="325">
        <v>908</v>
      </c>
      <c r="C1154" s="244" t="s">
        <v>132</v>
      </c>
      <c r="D1154" s="244" t="s">
        <v>123</v>
      </c>
      <c r="E1154" s="244" t="s">
        <v>860</v>
      </c>
      <c r="F1154" s="244"/>
      <c r="G1154" s="209">
        <f t="shared" si="870"/>
        <v>2857.2</v>
      </c>
      <c r="H1154" s="490">
        <f t="shared" si="870"/>
        <v>2857.2</v>
      </c>
      <c r="I1154" s="209">
        <f>I1155</f>
        <v>900.83</v>
      </c>
      <c r="J1154" s="209">
        <f t="shared" si="871"/>
        <v>0</v>
      </c>
      <c r="K1154" s="209">
        <f t="shared" si="871"/>
        <v>0</v>
      </c>
      <c r="L1154" s="277"/>
      <c r="M1154" s="224"/>
      <c r="N1154" s="211"/>
    </row>
    <row r="1155" spans="1:40" s="242" customFormat="1" ht="31.5" x14ac:dyDescent="0.25">
      <c r="A1155" s="574" t="s">
        <v>91</v>
      </c>
      <c r="B1155" s="325">
        <v>908</v>
      </c>
      <c r="C1155" s="244" t="s">
        <v>132</v>
      </c>
      <c r="D1155" s="244" t="s">
        <v>123</v>
      </c>
      <c r="E1155" s="244" t="s">
        <v>860</v>
      </c>
      <c r="F1155" s="244" t="s">
        <v>92</v>
      </c>
      <c r="G1155" s="209">
        <f t="shared" si="870"/>
        <v>2857.2</v>
      </c>
      <c r="H1155" s="490">
        <f t="shared" si="870"/>
        <v>2857.2</v>
      </c>
      <c r="I1155" s="209">
        <f>I1156</f>
        <v>900.83</v>
      </c>
      <c r="J1155" s="209">
        <f t="shared" si="871"/>
        <v>0</v>
      </c>
      <c r="K1155" s="209">
        <f t="shared" si="871"/>
        <v>0</v>
      </c>
      <c r="L1155" s="277"/>
      <c r="M1155" s="224"/>
      <c r="N1155" s="211"/>
    </row>
    <row r="1156" spans="1:40" s="242" customFormat="1" ht="31.5" x14ac:dyDescent="0.25">
      <c r="A1156" s="574" t="s">
        <v>93</v>
      </c>
      <c r="B1156" s="325">
        <v>908</v>
      </c>
      <c r="C1156" s="244" t="s">
        <v>132</v>
      </c>
      <c r="D1156" s="244" t="s">
        <v>123</v>
      </c>
      <c r="E1156" s="244" t="s">
        <v>860</v>
      </c>
      <c r="F1156" s="244" t="s">
        <v>94</v>
      </c>
      <c r="G1156" s="209">
        <v>2857.2</v>
      </c>
      <c r="H1156" s="490">
        <v>2857.2</v>
      </c>
      <c r="I1156" s="209">
        <v>900.83</v>
      </c>
      <c r="J1156" s="209">
        <v>0</v>
      </c>
      <c r="K1156" s="209">
        <v>0</v>
      </c>
      <c r="L1156" s="277"/>
      <c r="M1156" s="224"/>
      <c r="N1156" s="211"/>
    </row>
    <row r="1157" spans="1:40" ht="69" customHeight="1" x14ac:dyDescent="0.25">
      <c r="A1157" s="572" t="s">
        <v>1124</v>
      </c>
      <c r="B1157" s="205">
        <v>908</v>
      </c>
      <c r="C1157" s="208" t="s">
        <v>132</v>
      </c>
      <c r="D1157" s="208" t="s">
        <v>123</v>
      </c>
      <c r="E1157" s="208" t="s">
        <v>270</v>
      </c>
      <c r="F1157" s="208"/>
      <c r="G1157" s="206">
        <f t="shared" ref="G1157:H1157" si="872">G1158+G1162</f>
        <v>27440.6</v>
      </c>
      <c r="H1157" s="492">
        <f t="shared" si="872"/>
        <v>27440.6</v>
      </c>
      <c r="I1157" s="206">
        <f>I1158+I1162</f>
        <v>0</v>
      </c>
      <c r="J1157" s="206">
        <f t="shared" ref="J1157:K1157" si="873">J1158+J1162</f>
        <v>0</v>
      </c>
      <c r="K1157" s="206">
        <f t="shared" si="873"/>
        <v>0</v>
      </c>
      <c r="L1157" s="288"/>
      <c r="M1157" s="224"/>
      <c r="O1157" s="113"/>
      <c r="P1157" s="1"/>
      <c r="Q1157" s="1"/>
      <c r="R1157" s="1"/>
      <c r="AH1157" s="1"/>
      <c r="AI1157" s="1"/>
      <c r="AK1157" s="1"/>
      <c r="AL1157" s="1"/>
      <c r="AN1157" s="1"/>
    </row>
    <row r="1158" spans="1:40" s="113" customFormat="1" ht="34.5" customHeight="1" x14ac:dyDescent="0.25">
      <c r="A1158" s="572" t="s">
        <v>500</v>
      </c>
      <c r="B1158" s="205">
        <v>908</v>
      </c>
      <c r="C1158" s="208" t="s">
        <v>132</v>
      </c>
      <c r="D1158" s="208" t="s">
        <v>123</v>
      </c>
      <c r="E1158" s="208" t="s">
        <v>513</v>
      </c>
      <c r="F1158" s="208"/>
      <c r="G1158" s="206">
        <f t="shared" ref="G1158:K1160" si="874">G1159</f>
        <v>26088.1</v>
      </c>
      <c r="H1158" s="492">
        <f t="shared" si="874"/>
        <v>26088.1</v>
      </c>
      <c r="I1158" s="206">
        <f t="shared" si="874"/>
        <v>0</v>
      </c>
      <c r="J1158" s="206">
        <f t="shared" si="874"/>
        <v>0</v>
      </c>
      <c r="K1158" s="206">
        <f t="shared" si="874"/>
        <v>0</v>
      </c>
      <c r="L1158" s="279"/>
      <c r="M1158" s="216"/>
      <c r="N1158" s="211"/>
    </row>
    <row r="1159" spans="1:40" ht="48.75" customHeight="1" x14ac:dyDescent="0.25">
      <c r="A1159" s="46" t="s">
        <v>265</v>
      </c>
      <c r="B1159" s="325">
        <v>908</v>
      </c>
      <c r="C1159" s="244" t="s">
        <v>132</v>
      </c>
      <c r="D1159" s="244" t="s">
        <v>123</v>
      </c>
      <c r="E1159" s="244" t="s">
        <v>314</v>
      </c>
      <c r="F1159" s="244"/>
      <c r="G1159" s="209">
        <f t="shared" si="874"/>
        <v>26088.1</v>
      </c>
      <c r="H1159" s="490">
        <f t="shared" si="874"/>
        <v>26088.1</v>
      </c>
      <c r="I1159" s="209">
        <f t="shared" si="874"/>
        <v>0</v>
      </c>
      <c r="J1159" s="209">
        <f t="shared" si="874"/>
        <v>0</v>
      </c>
      <c r="K1159" s="209">
        <f t="shared" si="874"/>
        <v>0</v>
      </c>
      <c r="O1159" s="113"/>
      <c r="P1159" s="1"/>
      <c r="Q1159" s="1"/>
      <c r="R1159" s="1"/>
      <c r="AH1159" s="1"/>
      <c r="AI1159" s="1"/>
      <c r="AK1159" s="1"/>
      <c r="AL1159" s="1"/>
      <c r="AN1159" s="1"/>
    </row>
    <row r="1160" spans="1:40" ht="31.5" x14ac:dyDescent="0.25">
      <c r="A1160" s="574" t="s">
        <v>91</v>
      </c>
      <c r="B1160" s="325">
        <v>908</v>
      </c>
      <c r="C1160" s="244" t="s">
        <v>132</v>
      </c>
      <c r="D1160" s="244" t="s">
        <v>123</v>
      </c>
      <c r="E1160" s="244" t="s">
        <v>314</v>
      </c>
      <c r="F1160" s="244" t="s">
        <v>92</v>
      </c>
      <c r="G1160" s="209">
        <f t="shared" si="874"/>
        <v>26088.1</v>
      </c>
      <c r="H1160" s="490">
        <f t="shared" si="874"/>
        <v>26088.1</v>
      </c>
      <c r="I1160" s="209">
        <f t="shared" si="874"/>
        <v>0</v>
      </c>
      <c r="J1160" s="209">
        <f t="shared" si="874"/>
        <v>0</v>
      </c>
      <c r="K1160" s="209">
        <f t="shared" si="874"/>
        <v>0</v>
      </c>
      <c r="O1160" s="113"/>
      <c r="P1160" s="1"/>
      <c r="Q1160" s="1"/>
      <c r="R1160" s="1"/>
      <c r="AH1160" s="1"/>
      <c r="AI1160" s="1"/>
      <c r="AK1160" s="1"/>
      <c r="AL1160" s="1"/>
      <c r="AN1160" s="1"/>
    </row>
    <row r="1161" spans="1:40" ht="31.5" x14ac:dyDescent="0.25">
      <c r="A1161" s="574" t="s">
        <v>93</v>
      </c>
      <c r="B1161" s="325">
        <v>908</v>
      </c>
      <c r="C1161" s="244" t="s">
        <v>132</v>
      </c>
      <c r="D1161" s="244" t="s">
        <v>123</v>
      </c>
      <c r="E1161" s="244" t="s">
        <v>314</v>
      </c>
      <c r="F1161" s="244" t="s">
        <v>94</v>
      </c>
      <c r="G1161" s="209">
        <v>26088.1</v>
      </c>
      <c r="H1161" s="490">
        <v>26088.1</v>
      </c>
      <c r="I1161" s="209">
        <v>0</v>
      </c>
      <c r="J1161" s="209">
        <v>0</v>
      </c>
      <c r="K1161" s="209">
        <v>0</v>
      </c>
      <c r="O1161" s="113"/>
      <c r="P1161" s="1"/>
      <c r="Q1161" s="1"/>
      <c r="R1161" s="1"/>
      <c r="AH1161" s="1"/>
      <c r="AI1161" s="1"/>
      <c r="AK1161" s="1"/>
      <c r="AL1161" s="1"/>
      <c r="AN1161" s="1"/>
    </row>
    <row r="1162" spans="1:40" s="113" customFormat="1" ht="98.25" customHeight="1" x14ac:dyDescent="0.25">
      <c r="A1162" s="572" t="s">
        <v>760</v>
      </c>
      <c r="B1162" s="205">
        <v>908</v>
      </c>
      <c r="C1162" s="208" t="s">
        <v>132</v>
      </c>
      <c r="D1162" s="208" t="s">
        <v>123</v>
      </c>
      <c r="E1162" s="208" t="s">
        <v>761</v>
      </c>
      <c r="F1162" s="208"/>
      <c r="G1162" s="206">
        <f t="shared" ref="G1162:H1162" si="875">G1163+G1166</f>
        <v>1352.5</v>
      </c>
      <c r="H1162" s="492">
        <f t="shared" si="875"/>
        <v>1352.5</v>
      </c>
      <c r="I1162" s="206">
        <f>I1163+I1166</f>
        <v>0</v>
      </c>
      <c r="J1162" s="206">
        <f t="shared" ref="J1162:K1162" si="876">J1163+J1166</f>
        <v>0</v>
      </c>
      <c r="K1162" s="206">
        <f t="shared" si="876"/>
        <v>0</v>
      </c>
      <c r="L1162" s="279"/>
      <c r="M1162" s="216"/>
      <c r="N1162" s="211"/>
    </row>
    <row r="1163" spans="1:40" s="113" customFormat="1" ht="84.6" hidden="1" customHeight="1" x14ac:dyDescent="0.25">
      <c r="A1163" s="574" t="s">
        <v>769</v>
      </c>
      <c r="B1163" s="325">
        <v>908</v>
      </c>
      <c r="C1163" s="244" t="s">
        <v>132</v>
      </c>
      <c r="D1163" s="244" t="s">
        <v>123</v>
      </c>
      <c r="E1163" s="244" t="s">
        <v>762</v>
      </c>
      <c r="F1163" s="244"/>
      <c r="G1163" s="209">
        <f t="shared" ref="G1163:K1164" si="877">G1164</f>
        <v>0</v>
      </c>
      <c r="H1163" s="490">
        <f t="shared" si="877"/>
        <v>0</v>
      </c>
      <c r="I1163" s="209">
        <f t="shared" si="877"/>
        <v>0</v>
      </c>
      <c r="J1163" s="209">
        <f t="shared" si="877"/>
        <v>0</v>
      </c>
      <c r="K1163" s="209">
        <f t="shared" si="877"/>
        <v>0</v>
      </c>
      <c r="L1163" s="279"/>
      <c r="M1163" s="216"/>
      <c r="N1163" s="211"/>
    </row>
    <row r="1164" spans="1:40" s="113" customFormat="1" ht="31.15" hidden="1" customHeight="1" x14ac:dyDescent="0.25">
      <c r="A1164" s="574" t="s">
        <v>91</v>
      </c>
      <c r="B1164" s="325">
        <v>908</v>
      </c>
      <c r="C1164" s="244" t="s">
        <v>132</v>
      </c>
      <c r="D1164" s="244" t="s">
        <v>123</v>
      </c>
      <c r="E1164" s="244" t="s">
        <v>762</v>
      </c>
      <c r="F1164" s="244" t="s">
        <v>92</v>
      </c>
      <c r="G1164" s="209">
        <f t="shared" si="877"/>
        <v>0</v>
      </c>
      <c r="H1164" s="490">
        <f t="shared" si="877"/>
        <v>0</v>
      </c>
      <c r="I1164" s="209">
        <f t="shared" si="877"/>
        <v>0</v>
      </c>
      <c r="J1164" s="209">
        <f t="shared" si="877"/>
        <v>0</v>
      </c>
      <c r="K1164" s="209">
        <f t="shared" si="877"/>
        <v>0</v>
      </c>
      <c r="L1164" s="279"/>
      <c r="M1164" s="216"/>
      <c r="N1164" s="211"/>
    </row>
    <row r="1165" spans="1:40" s="113" customFormat="1" ht="31.15" hidden="1" customHeight="1" x14ac:dyDescent="0.25">
      <c r="A1165" s="574" t="s">
        <v>93</v>
      </c>
      <c r="B1165" s="325">
        <v>908</v>
      </c>
      <c r="C1165" s="244" t="s">
        <v>132</v>
      </c>
      <c r="D1165" s="244" t="s">
        <v>123</v>
      </c>
      <c r="E1165" s="244" t="s">
        <v>762</v>
      </c>
      <c r="F1165" s="244" t="s">
        <v>94</v>
      </c>
      <c r="G1165" s="209"/>
      <c r="H1165" s="490"/>
      <c r="I1165" s="209"/>
      <c r="J1165" s="209"/>
      <c r="K1165" s="209"/>
      <c r="L1165" s="279"/>
      <c r="M1165" s="216"/>
      <c r="N1165" s="211"/>
    </row>
    <row r="1166" spans="1:40" s="242" customFormat="1" ht="15.75" x14ac:dyDescent="0.25">
      <c r="A1166" s="574" t="s">
        <v>864</v>
      </c>
      <c r="B1166" s="325">
        <v>908</v>
      </c>
      <c r="C1166" s="244" t="s">
        <v>132</v>
      </c>
      <c r="D1166" s="244" t="s">
        <v>123</v>
      </c>
      <c r="E1166" s="244" t="s">
        <v>865</v>
      </c>
      <c r="F1166" s="244"/>
      <c r="G1166" s="209">
        <f t="shared" ref="G1166:H1167" si="878">G1167</f>
        <v>1352.5</v>
      </c>
      <c r="H1166" s="490">
        <f t="shared" si="878"/>
        <v>1352.5</v>
      </c>
      <c r="I1166" s="209">
        <f>I1167</f>
        <v>0</v>
      </c>
      <c r="J1166" s="209">
        <f t="shared" ref="J1166:K1167" si="879">J1167</f>
        <v>0</v>
      </c>
      <c r="K1166" s="209">
        <f t="shared" si="879"/>
        <v>0</v>
      </c>
      <c r="L1166" s="279"/>
      <c r="M1166" s="216"/>
      <c r="N1166" s="211"/>
    </row>
    <row r="1167" spans="1:40" s="242" customFormat="1" ht="31.15" customHeight="1" x14ac:dyDescent="0.25">
      <c r="A1167" s="574" t="s">
        <v>91</v>
      </c>
      <c r="B1167" s="325">
        <v>908</v>
      </c>
      <c r="C1167" s="244" t="s">
        <v>132</v>
      </c>
      <c r="D1167" s="244" t="s">
        <v>123</v>
      </c>
      <c r="E1167" s="244" t="s">
        <v>865</v>
      </c>
      <c r="F1167" s="244" t="s">
        <v>92</v>
      </c>
      <c r="G1167" s="209">
        <f t="shared" si="878"/>
        <v>1352.5</v>
      </c>
      <c r="H1167" s="490">
        <f t="shared" si="878"/>
        <v>1352.5</v>
      </c>
      <c r="I1167" s="209">
        <f>I1168</f>
        <v>0</v>
      </c>
      <c r="J1167" s="209">
        <f t="shared" si="879"/>
        <v>0</v>
      </c>
      <c r="K1167" s="209">
        <f t="shared" si="879"/>
        <v>0</v>
      </c>
      <c r="L1167" s="279"/>
      <c r="M1167" s="216"/>
      <c r="N1167" s="211"/>
    </row>
    <row r="1168" spans="1:40" s="242" customFormat="1" ht="31.15" customHeight="1" x14ac:dyDescent="0.25">
      <c r="A1168" s="574" t="s">
        <v>93</v>
      </c>
      <c r="B1168" s="325">
        <v>908</v>
      </c>
      <c r="C1168" s="244" t="s">
        <v>132</v>
      </c>
      <c r="D1168" s="244" t="s">
        <v>123</v>
      </c>
      <c r="E1168" s="244" t="s">
        <v>865</v>
      </c>
      <c r="F1168" s="244" t="s">
        <v>94</v>
      </c>
      <c r="G1168" s="209">
        <v>1352.5</v>
      </c>
      <c r="H1168" s="490">
        <v>1352.5</v>
      </c>
      <c r="I1168" s="209">
        <v>0</v>
      </c>
      <c r="J1168" s="209">
        <v>0</v>
      </c>
      <c r="K1168" s="209">
        <v>0</v>
      </c>
      <c r="L1168" s="279"/>
      <c r="M1168" s="216"/>
      <c r="N1168" s="211"/>
    </row>
    <row r="1169" spans="1:40" ht="31.5" x14ac:dyDescent="0.25">
      <c r="A1169" s="572" t="s">
        <v>228</v>
      </c>
      <c r="B1169" s="205">
        <v>908</v>
      </c>
      <c r="C1169" s="208" t="s">
        <v>132</v>
      </c>
      <c r="D1169" s="208" t="s">
        <v>132</v>
      </c>
      <c r="E1169" s="208"/>
      <c r="F1169" s="208"/>
      <c r="G1169" s="206">
        <f>G1170+G1185+G1210</f>
        <v>32060.799999999999</v>
      </c>
      <c r="H1169" s="492">
        <f t="shared" ref="H1169" si="880">H1170+H1185+H1210</f>
        <v>33313.100000000006</v>
      </c>
      <c r="I1169" s="206">
        <f>I1170+I1185+I1210</f>
        <v>33116.33</v>
      </c>
      <c r="J1169" s="206">
        <f>J1170+J1185+J1210</f>
        <v>33007.949999999997</v>
      </c>
      <c r="K1169" s="206">
        <f>K1170+K1185+K1210</f>
        <v>34217.649999999994</v>
      </c>
      <c r="O1169" s="113"/>
      <c r="P1169" s="1"/>
      <c r="Q1169" s="1"/>
      <c r="R1169" s="1"/>
      <c r="AH1169" s="1"/>
      <c r="AI1169" s="1"/>
      <c r="AK1169" s="1"/>
      <c r="AL1169" s="1"/>
      <c r="AN1169" s="1"/>
    </row>
    <row r="1170" spans="1:40" ht="31.5" x14ac:dyDescent="0.25">
      <c r="A1170" s="572" t="s">
        <v>376</v>
      </c>
      <c r="B1170" s="205">
        <v>908</v>
      </c>
      <c r="C1170" s="208" t="s">
        <v>132</v>
      </c>
      <c r="D1170" s="208" t="s">
        <v>132</v>
      </c>
      <c r="E1170" s="208" t="s">
        <v>335</v>
      </c>
      <c r="F1170" s="208"/>
      <c r="G1170" s="206">
        <f t="shared" ref="G1170:H1170" si="881">G1171</f>
        <v>16735.599999999999</v>
      </c>
      <c r="H1170" s="492">
        <f t="shared" si="881"/>
        <v>16648.7</v>
      </c>
      <c r="I1170" s="206">
        <f>I1171</f>
        <v>18231.810000000001</v>
      </c>
      <c r="J1170" s="206">
        <f t="shared" ref="J1170:K1170" si="882">J1171</f>
        <v>18863.3</v>
      </c>
      <c r="K1170" s="206">
        <f t="shared" si="882"/>
        <v>19594.469999999998</v>
      </c>
      <c r="O1170" s="113"/>
      <c r="P1170" s="1"/>
      <c r="Q1170" s="1"/>
      <c r="R1170" s="1"/>
      <c r="AH1170" s="1"/>
      <c r="AI1170" s="1"/>
      <c r="AK1170" s="1"/>
      <c r="AL1170" s="1"/>
      <c r="AN1170" s="1"/>
    </row>
    <row r="1171" spans="1:40" ht="15.75" x14ac:dyDescent="0.25">
      <c r="A1171" s="572" t="s">
        <v>377</v>
      </c>
      <c r="B1171" s="205">
        <v>908</v>
      </c>
      <c r="C1171" s="208" t="s">
        <v>132</v>
      </c>
      <c r="D1171" s="208" t="s">
        <v>132</v>
      </c>
      <c r="E1171" s="208" t="s">
        <v>336</v>
      </c>
      <c r="F1171" s="208"/>
      <c r="G1171" s="206">
        <f t="shared" ref="G1171:H1171" si="883">G1172+G1182+G1179</f>
        <v>16735.599999999999</v>
      </c>
      <c r="H1171" s="492">
        <f t="shared" si="883"/>
        <v>16648.7</v>
      </c>
      <c r="I1171" s="206">
        <f>I1172+I1182+I1179</f>
        <v>18231.810000000001</v>
      </c>
      <c r="J1171" s="206">
        <f t="shared" ref="J1171:K1171" si="884">J1172+J1182+J1179</f>
        <v>18863.3</v>
      </c>
      <c r="K1171" s="206">
        <f t="shared" si="884"/>
        <v>19594.469999999998</v>
      </c>
      <c r="O1171" s="113"/>
      <c r="P1171" s="1"/>
      <c r="Q1171" s="1"/>
      <c r="R1171" s="1"/>
      <c r="AH1171" s="1"/>
      <c r="AI1171" s="1"/>
      <c r="AK1171" s="1"/>
      <c r="AL1171" s="1"/>
      <c r="AN1171" s="1"/>
    </row>
    <row r="1172" spans="1:40" ht="21.6" customHeight="1" x14ac:dyDescent="0.25">
      <c r="A1172" s="574" t="s">
        <v>360</v>
      </c>
      <c r="B1172" s="325">
        <v>908</v>
      </c>
      <c r="C1172" s="244" t="s">
        <v>132</v>
      </c>
      <c r="D1172" s="244" t="s">
        <v>132</v>
      </c>
      <c r="E1172" s="244" t="s">
        <v>337</v>
      </c>
      <c r="F1172" s="244"/>
      <c r="G1172" s="209">
        <v>14742.1</v>
      </c>
      <c r="H1172" s="490">
        <f t="shared" ref="H1172" si="885">H1173+H1177+H1175</f>
        <v>14761.800000000001</v>
      </c>
      <c r="I1172" s="209">
        <f>I1173+I1177+I1175</f>
        <v>16135.94</v>
      </c>
      <c r="J1172" s="209">
        <f t="shared" ref="J1172:K1172" si="886">J1173+J1177+J1175</f>
        <v>16732.96</v>
      </c>
      <c r="K1172" s="209">
        <f t="shared" si="886"/>
        <v>17401.28</v>
      </c>
      <c r="O1172" s="113"/>
      <c r="P1172" s="1"/>
      <c r="Q1172" s="1"/>
      <c r="R1172" s="1"/>
      <c r="AH1172" s="1"/>
      <c r="AI1172" s="1"/>
      <c r="AK1172" s="1"/>
      <c r="AL1172" s="1"/>
      <c r="AN1172" s="1"/>
    </row>
    <row r="1173" spans="1:40" ht="60.75" customHeight="1" x14ac:dyDescent="0.25">
      <c r="A1173" s="574" t="s">
        <v>87</v>
      </c>
      <c r="B1173" s="325">
        <v>908</v>
      </c>
      <c r="C1173" s="244" t="s">
        <v>132</v>
      </c>
      <c r="D1173" s="244" t="s">
        <v>132</v>
      </c>
      <c r="E1173" s="244" t="s">
        <v>337</v>
      </c>
      <c r="F1173" s="244" t="s">
        <v>88</v>
      </c>
      <c r="G1173" s="209">
        <f>G1174</f>
        <v>14569.9</v>
      </c>
      <c r="H1173" s="490">
        <f t="shared" ref="H1173" si="887">H1174</f>
        <v>14602.7</v>
      </c>
      <c r="I1173" s="209">
        <f>I1174</f>
        <v>16110.94</v>
      </c>
      <c r="J1173" s="209">
        <f t="shared" ref="J1173:K1173" si="888">J1174</f>
        <v>16707.96</v>
      </c>
      <c r="K1173" s="209">
        <f t="shared" si="888"/>
        <v>17376.28</v>
      </c>
      <c r="O1173" s="113"/>
      <c r="P1173" s="1"/>
      <c r="Q1173" s="1"/>
      <c r="R1173" s="1"/>
      <c r="AH1173" s="1"/>
      <c r="AI1173" s="1"/>
      <c r="AK1173" s="1"/>
      <c r="AL1173" s="1"/>
      <c r="AN1173" s="1"/>
    </row>
    <row r="1174" spans="1:40" ht="31.5" x14ac:dyDescent="0.25">
      <c r="A1174" s="574" t="s">
        <v>89</v>
      </c>
      <c r="B1174" s="325">
        <v>908</v>
      </c>
      <c r="C1174" s="244" t="s">
        <v>132</v>
      </c>
      <c r="D1174" s="244" t="s">
        <v>132</v>
      </c>
      <c r="E1174" s="244" t="s">
        <v>337</v>
      </c>
      <c r="F1174" s="244" t="s">
        <v>90</v>
      </c>
      <c r="G1174" s="18">
        <v>14569.9</v>
      </c>
      <c r="H1174" s="491">
        <v>14602.7</v>
      </c>
      <c r="I1174" s="18">
        <v>16110.94</v>
      </c>
      <c r="J1174" s="18">
        <v>16707.96</v>
      </c>
      <c r="K1174" s="18">
        <v>17376.28</v>
      </c>
      <c r="L1174" s="277"/>
      <c r="O1174" s="113"/>
      <c r="P1174" s="1"/>
      <c r="Q1174" s="1"/>
      <c r="R1174" s="1"/>
      <c r="AH1174" s="1"/>
      <c r="AI1174" s="1"/>
      <c r="AK1174" s="1"/>
      <c r="AL1174" s="1"/>
      <c r="AN1174" s="1"/>
    </row>
    <row r="1175" spans="1:40" ht="31.5" x14ac:dyDescent="0.25">
      <c r="A1175" s="574" t="s">
        <v>91</v>
      </c>
      <c r="B1175" s="325">
        <v>908</v>
      </c>
      <c r="C1175" s="244" t="s">
        <v>132</v>
      </c>
      <c r="D1175" s="244" t="s">
        <v>132</v>
      </c>
      <c r="E1175" s="244" t="s">
        <v>337</v>
      </c>
      <c r="F1175" s="244" t="s">
        <v>92</v>
      </c>
      <c r="G1175" s="209">
        <f t="shared" ref="G1175:H1175" si="889">G1176</f>
        <v>152.1</v>
      </c>
      <c r="H1175" s="490">
        <f t="shared" si="889"/>
        <v>139</v>
      </c>
      <c r="I1175" s="209">
        <f>I1176</f>
        <v>25</v>
      </c>
      <c r="J1175" s="209">
        <f t="shared" ref="J1175:K1175" si="890">J1176</f>
        <v>25</v>
      </c>
      <c r="K1175" s="209">
        <f t="shared" si="890"/>
        <v>25</v>
      </c>
      <c r="O1175" s="113"/>
      <c r="P1175" s="1"/>
      <c r="Q1175" s="1"/>
      <c r="R1175" s="1"/>
      <c r="AH1175" s="1"/>
      <c r="AI1175" s="1"/>
      <c r="AK1175" s="1"/>
      <c r="AL1175" s="1"/>
      <c r="AN1175" s="1"/>
    </row>
    <row r="1176" spans="1:40" ht="36.75" customHeight="1" x14ac:dyDescent="0.25">
      <c r="A1176" s="574" t="s">
        <v>93</v>
      </c>
      <c r="B1176" s="325">
        <v>908</v>
      </c>
      <c r="C1176" s="244" t="s">
        <v>132</v>
      </c>
      <c r="D1176" s="244" t="s">
        <v>132</v>
      </c>
      <c r="E1176" s="244" t="s">
        <v>337</v>
      </c>
      <c r="F1176" s="244" t="s">
        <v>94</v>
      </c>
      <c r="G1176" s="18">
        <v>152.1</v>
      </c>
      <c r="H1176" s="491">
        <v>139</v>
      </c>
      <c r="I1176" s="18">
        <v>25</v>
      </c>
      <c r="J1176" s="18">
        <v>25</v>
      </c>
      <c r="K1176" s="18">
        <v>25</v>
      </c>
      <c r="O1176" s="113"/>
      <c r="P1176" s="1"/>
      <c r="Q1176" s="1"/>
      <c r="R1176" s="1"/>
      <c r="AH1176" s="1"/>
      <c r="AI1176" s="1"/>
      <c r="AK1176" s="1"/>
      <c r="AL1176" s="1"/>
      <c r="AN1176" s="1"/>
    </row>
    <row r="1177" spans="1:40" ht="15.75" x14ac:dyDescent="0.25">
      <c r="A1177" s="574" t="s">
        <v>95</v>
      </c>
      <c r="B1177" s="325">
        <v>908</v>
      </c>
      <c r="C1177" s="244" t="s">
        <v>132</v>
      </c>
      <c r="D1177" s="244" t="s">
        <v>132</v>
      </c>
      <c r="E1177" s="244" t="s">
        <v>337</v>
      </c>
      <c r="F1177" s="244" t="s">
        <v>101</v>
      </c>
      <c r="G1177" s="209">
        <f t="shared" ref="G1177:H1177" si="891">G1178</f>
        <v>20.2</v>
      </c>
      <c r="H1177" s="490">
        <f t="shared" si="891"/>
        <v>20.100000000000001</v>
      </c>
      <c r="I1177" s="209">
        <f>I1178</f>
        <v>0</v>
      </c>
      <c r="J1177" s="209">
        <f t="shared" ref="J1177:K1177" si="892">J1178</f>
        <v>0</v>
      </c>
      <c r="K1177" s="209">
        <f t="shared" si="892"/>
        <v>0</v>
      </c>
      <c r="O1177" s="113"/>
      <c r="P1177" s="1"/>
      <c r="Q1177" s="1"/>
      <c r="R1177" s="1"/>
      <c r="AH1177" s="1"/>
      <c r="AI1177" s="1"/>
      <c r="AK1177" s="1"/>
      <c r="AL1177" s="1"/>
      <c r="AN1177" s="1"/>
    </row>
    <row r="1178" spans="1:40" ht="15.75" x14ac:dyDescent="0.25">
      <c r="A1178" s="574" t="s">
        <v>227</v>
      </c>
      <c r="B1178" s="325">
        <v>908</v>
      </c>
      <c r="C1178" s="244" t="s">
        <v>132</v>
      </c>
      <c r="D1178" s="244" t="s">
        <v>132</v>
      </c>
      <c r="E1178" s="244" t="s">
        <v>337</v>
      </c>
      <c r="F1178" s="244" t="s">
        <v>97</v>
      </c>
      <c r="G1178" s="209">
        <v>20.2</v>
      </c>
      <c r="H1178" s="490">
        <v>20.100000000000001</v>
      </c>
      <c r="I1178" s="209">
        <v>0</v>
      </c>
      <c r="J1178" s="209">
        <v>0</v>
      </c>
      <c r="K1178" s="209">
        <v>0</v>
      </c>
      <c r="O1178" s="113"/>
      <c r="P1178" s="1"/>
      <c r="Q1178" s="1"/>
      <c r="R1178" s="1"/>
      <c r="AH1178" s="1"/>
      <c r="AI1178" s="1"/>
      <c r="AK1178" s="1"/>
      <c r="AL1178" s="1"/>
      <c r="AN1178" s="1"/>
    </row>
    <row r="1179" spans="1:40" s="113" customFormat="1" ht="31.5" x14ac:dyDescent="0.25">
      <c r="A1179" s="574" t="s">
        <v>319</v>
      </c>
      <c r="B1179" s="325">
        <v>908</v>
      </c>
      <c r="C1179" s="244" t="s">
        <v>132</v>
      </c>
      <c r="D1179" s="244" t="s">
        <v>132</v>
      </c>
      <c r="E1179" s="244" t="s">
        <v>338</v>
      </c>
      <c r="F1179" s="244"/>
      <c r="G1179" s="209">
        <f t="shared" ref="G1179:H1180" si="893">G1180</f>
        <v>1473.7</v>
      </c>
      <c r="H1179" s="490">
        <f t="shared" si="893"/>
        <v>1473.7</v>
      </c>
      <c r="I1179" s="209">
        <f>I1180</f>
        <v>1536.87</v>
      </c>
      <c r="J1179" s="209">
        <f t="shared" ref="J1179:K1180" si="894">J1180</f>
        <v>1571.34</v>
      </c>
      <c r="K1179" s="209">
        <f t="shared" si="894"/>
        <v>1634.19</v>
      </c>
      <c r="L1179" s="279"/>
      <c r="M1179" s="216"/>
      <c r="N1179" s="211"/>
    </row>
    <row r="1180" spans="1:40" s="113" customFormat="1" ht="78.75" x14ac:dyDescent="0.25">
      <c r="A1180" s="574" t="s">
        <v>87</v>
      </c>
      <c r="B1180" s="325">
        <v>908</v>
      </c>
      <c r="C1180" s="244" t="s">
        <v>132</v>
      </c>
      <c r="D1180" s="244" t="s">
        <v>132</v>
      </c>
      <c r="E1180" s="244" t="s">
        <v>338</v>
      </c>
      <c r="F1180" s="244" t="s">
        <v>88</v>
      </c>
      <c r="G1180" s="209">
        <f t="shared" si="893"/>
        <v>1473.7</v>
      </c>
      <c r="H1180" s="490">
        <f t="shared" si="893"/>
        <v>1473.7</v>
      </c>
      <c r="I1180" s="209">
        <f>I1181</f>
        <v>1536.87</v>
      </c>
      <c r="J1180" s="209">
        <f t="shared" si="894"/>
        <v>1571.34</v>
      </c>
      <c r="K1180" s="209">
        <f t="shared" si="894"/>
        <v>1634.19</v>
      </c>
      <c r="L1180" s="279"/>
      <c r="M1180" s="216"/>
      <c r="N1180" s="211"/>
    </row>
    <row r="1181" spans="1:40" s="113" customFormat="1" ht="31.5" x14ac:dyDescent="0.25">
      <c r="A1181" s="574" t="s">
        <v>89</v>
      </c>
      <c r="B1181" s="325">
        <v>908</v>
      </c>
      <c r="C1181" s="244" t="s">
        <v>132</v>
      </c>
      <c r="D1181" s="244" t="s">
        <v>132</v>
      </c>
      <c r="E1181" s="244" t="s">
        <v>338</v>
      </c>
      <c r="F1181" s="244" t="s">
        <v>90</v>
      </c>
      <c r="G1181" s="209">
        <v>1473.7</v>
      </c>
      <c r="H1181" s="490">
        <v>1473.7</v>
      </c>
      <c r="I1181" s="209">
        <v>1536.87</v>
      </c>
      <c r="J1181" s="209">
        <v>1571.34</v>
      </c>
      <c r="K1181" s="209">
        <v>1634.19</v>
      </c>
      <c r="L1181" s="279"/>
      <c r="M1181" s="216"/>
      <c r="N1181" s="211"/>
    </row>
    <row r="1182" spans="1:40" s="113" customFormat="1" ht="31.5" x14ac:dyDescent="0.25">
      <c r="A1182" s="574" t="s">
        <v>318</v>
      </c>
      <c r="B1182" s="325">
        <v>908</v>
      </c>
      <c r="C1182" s="244" t="s">
        <v>132</v>
      </c>
      <c r="D1182" s="244" t="s">
        <v>132</v>
      </c>
      <c r="E1182" s="244" t="s">
        <v>339</v>
      </c>
      <c r="F1182" s="244"/>
      <c r="G1182" s="209">
        <f t="shared" ref="G1182:H1183" si="895">G1183</f>
        <v>519.79999999999995</v>
      </c>
      <c r="H1182" s="490">
        <f t="shared" si="895"/>
        <v>413.2</v>
      </c>
      <c r="I1182" s="209">
        <f>I1183</f>
        <v>559</v>
      </c>
      <c r="J1182" s="209">
        <f t="shared" ref="J1182:K1183" si="896">J1183</f>
        <v>559</v>
      </c>
      <c r="K1182" s="209">
        <f t="shared" si="896"/>
        <v>559</v>
      </c>
      <c r="L1182" s="279"/>
      <c r="M1182" s="216"/>
      <c r="N1182" s="211"/>
    </row>
    <row r="1183" spans="1:40" s="113" customFormat="1" ht="78.75" x14ac:dyDescent="0.25">
      <c r="A1183" s="574" t="s">
        <v>87</v>
      </c>
      <c r="B1183" s="325">
        <v>908</v>
      </c>
      <c r="C1183" s="244" t="s">
        <v>132</v>
      </c>
      <c r="D1183" s="244" t="s">
        <v>132</v>
      </c>
      <c r="E1183" s="244" t="s">
        <v>339</v>
      </c>
      <c r="F1183" s="244" t="s">
        <v>88</v>
      </c>
      <c r="G1183" s="209">
        <f t="shared" si="895"/>
        <v>519.79999999999995</v>
      </c>
      <c r="H1183" s="490">
        <f t="shared" si="895"/>
        <v>413.2</v>
      </c>
      <c r="I1183" s="209">
        <f>I1184</f>
        <v>559</v>
      </c>
      <c r="J1183" s="209">
        <f t="shared" si="896"/>
        <v>559</v>
      </c>
      <c r="K1183" s="209">
        <f t="shared" si="896"/>
        <v>559</v>
      </c>
      <c r="L1183" s="279"/>
      <c r="M1183" s="216"/>
      <c r="N1183" s="211"/>
    </row>
    <row r="1184" spans="1:40" s="113" customFormat="1" ht="31.5" x14ac:dyDescent="0.25">
      <c r="A1184" s="574" t="s">
        <v>89</v>
      </c>
      <c r="B1184" s="325">
        <v>908</v>
      </c>
      <c r="C1184" s="244" t="s">
        <v>132</v>
      </c>
      <c r="D1184" s="244" t="s">
        <v>132</v>
      </c>
      <c r="E1184" s="244" t="s">
        <v>339</v>
      </c>
      <c r="F1184" s="244" t="s">
        <v>90</v>
      </c>
      <c r="G1184" s="209">
        <v>519.79999999999995</v>
      </c>
      <c r="H1184" s="490">
        <v>413.2</v>
      </c>
      <c r="I1184" s="209">
        <v>559</v>
      </c>
      <c r="J1184" s="209">
        <v>559</v>
      </c>
      <c r="K1184" s="209">
        <v>559</v>
      </c>
      <c r="L1184" s="279"/>
      <c r="M1184" s="216"/>
      <c r="N1184" s="211"/>
    </row>
    <row r="1185" spans="1:40" ht="15.75" x14ac:dyDescent="0.25">
      <c r="A1185" s="572" t="s">
        <v>100</v>
      </c>
      <c r="B1185" s="205">
        <v>908</v>
      </c>
      <c r="C1185" s="208" t="s">
        <v>132</v>
      </c>
      <c r="D1185" s="208" t="s">
        <v>132</v>
      </c>
      <c r="E1185" s="208" t="s">
        <v>343</v>
      </c>
      <c r="F1185" s="208"/>
      <c r="G1185" s="206">
        <f t="shared" ref="G1185:H1185" si="897">G1186+G1197</f>
        <v>15325.2</v>
      </c>
      <c r="H1185" s="492">
        <f t="shared" si="897"/>
        <v>16664.400000000001</v>
      </c>
      <c r="I1185" s="206">
        <f>I1186+I1197</f>
        <v>14884.52</v>
      </c>
      <c r="J1185" s="206">
        <f t="shared" ref="J1185:K1185" si="898">J1186+J1197</f>
        <v>14144.65</v>
      </c>
      <c r="K1185" s="206">
        <f t="shared" si="898"/>
        <v>14623.18</v>
      </c>
      <c r="O1185" s="113"/>
      <c r="P1185" s="1"/>
      <c r="Q1185" s="1"/>
      <c r="R1185" s="1"/>
      <c r="AH1185" s="1"/>
      <c r="AI1185" s="1"/>
      <c r="AK1185" s="1"/>
      <c r="AL1185" s="1"/>
      <c r="AN1185" s="1"/>
    </row>
    <row r="1186" spans="1:40" s="242" customFormat="1" ht="15.75" x14ac:dyDescent="0.25">
      <c r="A1186" s="572" t="s">
        <v>399</v>
      </c>
      <c r="B1186" s="205">
        <v>908</v>
      </c>
      <c r="C1186" s="208" t="s">
        <v>132</v>
      </c>
      <c r="D1186" s="208" t="s">
        <v>132</v>
      </c>
      <c r="E1186" s="208" t="s">
        <v>398</v>
      </c>
      <c r="F1186" s="208"/>
      <c r="G1186" s="27">
        <f t="shared" ref="G1186:H1186" si="899">G1187+G1190</f>
        <v>14343.2</v>
      </c>
      <c r="H1186" s="598">
        <f t="shared" si="899"/>
        <v>14880.6</v>
      </c>
      <c r="I1186" s="27">
        <f>I1187+I1190</f>
        <v>13684.52</v>
      </c>
      <c r="J1186" s="27">
        <f t="shared" ref="J1186:K1186" si="900">J1187+J1190</f>
        <v>14144.65</v>
      </c>
      <c r="K1186" s="27">
        <f t="shared" si="900"/>
        <v>14623.18</v>
      </c>
      <c r="L1186" s="279"/>
      <c r="M1186" s="216"/>
      <c r="N1186" s="211"/>
    </row>
    <row r="1187" spans="1:40" s="242" customFormat="1" ht="31.5" x14ac:dyDescent="0.25">
      <c r="A1187" s="574" t="s">
        <v>318</v>
      </c>
      <c r="B1187" s="325">
        <v>908</v>
      </c>
      <c r="C1187" s="244" t="s">
        <v>132</v>
      </c>
      <c r="D1187" s="244" t="s">
        <v>132</v>
      </c>
      <c r="E1187" s="244" t="s">
        <v>401</v>
      </c>
      <c r="F1187" s="244"/>
      <c r="G1187" s="209">
        <f t="shared" ref="G1187:H1188" si="901">G1188</f>
        <v>296.60000000000002</v>
      </c>
      <c r="H1187" s="490">
        <f t="shared" si="901"/>
        <v>498</v>
      </c>
      <c r="I1187" s="209">
        <f>I1188</f>
        <v>498</v>
      </c>
      <c r="J1187" s="209">
        <f t="shared" ref="J1187:K1188" si="902">J1188</f>
        <v>498</v>
      </c>
      <c r="K1187" s="209">
        <f t="shared" si="902"/>
        <v>498</v>
      </c>
      <c r="L1187" s="279"/>
      <c r="M1187" s="216"/>
      <c r="N1187" s="211"/>
    </row>
    <row r="1188" spans="1:40" s="242" customFormat="1" ht="78.75" x14ac:dyDescent="0.25">
      <c r="A1188" s="574" t="s">
        <v>87</v>
      </c>
      <c r="B1188" s="325">
        <v>908</v>
      </c>
      <c r="C1188" s="244" t="s">
        <v>132</v>
      </c>
      <c r="D1188" s="244" t="s">
        <v>132</v>
      </c>
      <c r="E1188" s="244" t="s">
        <v>401</v>
      </c>
      <c r="F1188" s="244" t="s">
        <v>88</v>
      </c>
      <c r="G1188" s="209">
        <f t="shared" si="901"/>
        <v>296.60000000000002</v>
      </c>
      <c r="H1188" s="490">
        <f t="shared" si="901"/>
        <v>498</v>
      </c>
      <c r="I1188" s="209">
        <f>I1189</f>
        <v>498</v>
      </c>
      <c r="J1188" s="209">
        <f t="shared" si="902"/>
        <v>498</v>
      </c>
      <c r="K1188" s="209">
        <f t="shared" si="902"/>
        <v>498</v>
      </c>
      <c r="L1188" s="279"/>
      <c r="M1188" s="216"/>
      <c r="N1188" s="211"/>
    </row>
    <row r="1189" spans="1:40" s="242" customFormat="1" ht="15.75" x14ac:dyDescent="0.25">
      <c r="A1189" s="574" t="s">
        <v>171</v>
      </c>
      <c r="B1189" s="325">
        <v>908</v>
      </c>
      <c r="C1189" s="244" t="s">
        <v>132</v>
      </c>
      <c r="D1189" s="244" t="s">
        <v>132</v>
      </c>
      <c r="E1189" s="244" t="s">
        <v>401</v>
      </c>
      <c r="F1189" s="244" t="s">
        <v>120</v>
      </c>
      <c r="G1189" s="209">
        <v>296.60000000000002</v>
      </c>
      <c r="H1189" s="490">
        <v>498</v>
      </c>
      <c r="I1189" s="209">
        <v>498</v>
      </c>
      <c r="J1189" s="209">
        <v>498</v>
      </c>
      <c r="K1189" s="209">
        <v>498</v>
      </c>
      <c r="L1189" s="279"/>
      <c r="M1189" s="216"/>
      <c r="N1189" s="211"/>
    </row>
    <row r="1190" spans="1:40" s="242" customFormat="1" ht="15.75" x14ac:dyDescent="0.25">
      <c r="A1190" s="574" t="s">
        <v>296</v>
      </c>
      <c r="B1190" s="325">
        <v>908</v>
      </c>
      <c r="C1190" s="244" t="s">
        <v>132</v>
      </c>
      <c r="D1190" s="244" t="s">
        <v>132</v>
      </c>
      <c r="E1190" s="244" t="s">
        <v>400</v>
      </c>
      <c r="F1190" s="244"/>
      <c r="G1190" s="209">
        <f t="shared" ref="G1190:H1190" si="903">G1192+G1194+G1195</f>
        <v>14046.6</v>
      </c>
      <c r="H1190" s="490">
        <f t="shared" si="903"/>
        <v>14382.6</v>
      </c>
      <c r="I1190" s="209">
        <f>I1192+I1194+I1195</f>
        <v>13186.52</v>
      </c>
      <c r="J1190" s="209">
        <f t="shared" ref="J1190:K1190" si="904">J1192+J1194+J1195</f>
        <v>13646.65</v>
      </c>
      <c r="K1190" s="209">
        <f t="shared" si="904"/>
        <v>14125.18</v>
      </c>
      <c r="L1190" s="279"/>
      <c r="M1190" s="216"/>
      <c r="N1190" s="211"/>
    </row>
    <row r="1191" spans="1:40" s="242" customFormat="1" ht="78.75" x14ac:dyDescent="0.25">
      <c r="A1191" s="574" t="s">
        <v>87</v>
      </c>
      <c r="B1191" s="325">
        <v>908</v>
      </c>
      <c r="C1191" s="244" t="s">
        <v>132</v>
      </c>
      <c r="D1191" s="244" t="s">
        <v>132</v>
      </c>
      <c r="E1191" s="244" t="s">
        <v>400</v>
      </c>
      <c r="F1191" s="244" t="s">
        <v>88</v>
      </c>
      <c r="G1191" s="209">
        <f t="shared" ref="G1191:H1191" si="905">G1192</f>
        <v>11297</v>
      </c>
      <c r="H1191" s="490">
        <f t="shared" si="905"/>
        <v>11336.5</v>
      </c>
      <c r="I1191" s="209">
        <f>I1192</f>
        <v>11505.43</v>
      </c>
      <c r="J1191" s="209">
        <f t="shared" ref="J1191:K1191" si="906">J1192</f>
        <v>11964.8</v>
      </c>
      <c r="K1191" s="209">
        <f t="shared" si="906"/>
        <v>12442.53</v>
      </c>
      <c r="L1191" s="279"/>
      <c r="M1191" s="216"/>
      <c r="N1191" s="211"/>
    </row>
    <row r="1192" spans="1:40" s="242" customFormat="1" ht="15.75" x14ac:dyDescent="0.25">
      <c r="A1192" s="574" t="s">
        <v>171</v>
      </c>
      <c r="B1192" s="325">
        <v>908</v>
      </c>
      <c r="C1192" s="244" t="s">
        <v>132</v>
      </c>
      <c r="D1192" s="244" t="s">
        <v>132</v>
      </c>
      <c r="E1192" s="244" t="s">
        <v>400</v>
      </c>
      <c r="F1192" s="244" t="s">
        <v>120</v>
      </c>
      <c r="G1192" s="18">
        <v>11297</v>
      </c>
      <c r="H1192" s="491">
        <v>11336.5</v>
      </c>
      <c r="I1192" s="18">
        <v>11505.43</v>
      </c>
      <c r="J1192" s="18">
        <v>11964.8</v>
      </c>
      <c r="K1192" s="18">
        <v>12442.53</v>
      </c>
      <c r="L1192" s="279"/>
      <c r="M1192" s="216"/>
      <c r="N1192" s="211"/>
    </row>
    <row r="1193" spans="1:40" s="242" customFormat="1" ht="31.5" x14ac:dyDescent="0.25">
      <c r="A1193" s="574" t="s">
        <v>91</v>
      </c>
      <c r="B1193" s="325">
        <v>908</v>
      </c>
      <c r="C1193" s="244" t="s">
        <v>132</v>
      </c>
      <c r="D1193" s="244" t="s">
        <v>132</v>
      </c>
      <c r="E1193" s="244" t="s">
        <v>400</v>
      </c>
      <c r="F1193" s="244" t="s">
        <v>92</v>
      </c>
      <c r="G1193" s="209">
        <f t="shared" ref="G1193:H1193" si="907">G1194</f>
        <v>2705.7</v>
      </c>
      <c r="H1193" s="490">
        <f t="shared" si="907"/>
        <v>3022.4</v>
      </c>
      <c r="I1193" s="209">
        <f>I1194</f>
        <v>1634.09</v>
      </c>
      <c r="J1193" s="209">
        <f t="shared" ref="J1193:K1193" si="908">J1194</f>
        <v>1634.85</v>
      </c>
      <c r="K1193" s="209">
        <f t="shared" si="908"/>
        <v>1635.65</v>
      </c>
      <c r="L1193" s="279"/>
      <c r="M1193" s="216"/>
      <c r="N1193" s="211"/>
    </row>
    <row r="1194" spans="1:40" s="242" customFormat="1" ht="31.5" x14ac:dyDescent="0.25">
      <c r="A1194" s="574" t="s">
        <v>93</v>
      </c>
      <c r="B1194" s="325">
        <v>908</v>
      </c>
      <c r="C1194" s="244" t="s">
        <v>132</v>
      </c>
      <c r="D1194" s="244" t="s">
        <v>132</v>
      </c>
      <c r="E1194" s="244" t="s">
        <v>400</v>
      </c>
      <c r="F1194" s="244" t="s">
        <v>94</v>
      </c>
      <c r="G1194" s="18">
        <v>2705.7</v>
      </c>
      <c r="H1194" s="491">
        <v>3022.4</v>
      </c>
      <c r="I1194" s="18">
        <v>1634.09</v>
      </c>
      <c r="J1194" s="18">
        <v>1634.85</v>
      </c>
      <c r="K1194" s="18">
        <v>1635.65</v>
      </c>
      <c r="L1194" s="279"/>
      <c r="M1194" s="216"/>
      <c r="N1194" s="211"/>
    </row>
    <row r="1195" spans="1:40" s="242" customFormat="1" ht="15.75" x14ac:dyDescent="0.25">
      <c r="A1195" s="574" t="s">
        <v>95</v>
      </c>
      <c r="B1195" s="325">
        <v>908</v>
      </c>
      <c r="C1195" s="244" t="s">
        <v>132</v>
      </c>
      <c r="D1195" s="244" t="s">
        <v>132</v>
      </c>
      <c r="E1195" s="244" t="s">
        <v>400</v>
      </c>
      <c r="F1195" s="244" t="s">
        <v>101</v>
      </c>
      <c r="G1195" s="18">
        <f t="shared" ref="G1195:H1195" si="909">G1196</f>
        <v>43.9</v>
      </c>
      <c r="H1195" s="491">
        <f t="shared" si="909"/>
        <v>23.7</v>
      </c>
      <c r="I1195" s="18">
        <f>I1196</f>
        <v>47</v>
      </c>
      <c r="J1195" s="18">
        <f t="shared" ref="J1195:K1195" si="910">J1196</f>
        <v>47</v>
      </c>
      <c r="K1195" s="18">
        <f t="shared" si="910"/>
        <v>47</v>
      </c>
      <c r="L1195" s="279"/>
      <c r="M1195" s="216"/>
      <c r="N1195" s="211"/>
    </row>
    <row r="1196" spans="1:40" s="242" customFormat="1" ht="15.75" x14ac:dyDescent="0.25">
      <c r="A1196" s="574" t="s">
        <v>227</v>
      </c>
      <c r="B1196" s="325">
        <v>908</v>
      </c>
      <c r="C1196" s="244" t="s">
        <v>132</v>
      </c>
      <c r="D1196" s="244" t="s">
        <v>132</v>
      </c>
      <c r="E1196" s="244" t="s">
        <v>400</v>
      </c>
      <c r="F1196" s="244" t="s">
        <v>97</v>
      </c>
      <c r="G1196" s="18">
        <v>43.9</v>
      </c>
      <c r="H1196" s="491">
        <v>23.7</v>
      </c>
      <c r="I1196" s="18">
        <v>47</v>
      </c>
      <c r="J1196" s="18">
        <v>47</v>
      </c>
      <c r="K1196" s="18">
        <v>47</v>
      </c>
      <c r="L1196" s="279"/>
      <c r="M1196" s="216"/>
      <c r="N1196" s="211"/>
    </row>
    <row r="1197" spans="1:40" s="113" customFormat="1" ht="31.5" x14ac:dyDescent="0.25">
      <c r="A1197" s="572" t="s">
        <v>344</v>
      </c>
      <c r="B1197" s="205">
        <v>908</v>
      </c>
      <c r="C1197" s="208" t="s">
        <v>132</v>
      </c>
      <c r="D1197" s="208" t="s">
        <v>132</v>
      </c>
      <c r="E1197" s="208" t="s">
        <v>342</v>
      </c>
      <c r="F1197" s="208"/>
      <c r="G1197" s="206">
        <f t="shared" ref="G1197:H1197" si="911">G1198+G1205</f>
        <v>982</v>
      </c>
      <c r="H1197" s="492">
        <f t="shared" si="911"/>
        <v>1783.8</v>
      </c>
      <c r="I1197" s="206">
        <f>I1198+I1205</f>
        <v>1200</v>
      </c>
      <c r="J1197" s="206">
        <f t="shared" ref="J1197:K1197" si="912">J1198+J1205</f>
        <v>0</v>
      </c>
      <c r="K1197" s="206">
        <f t="shared" si="912"/>
        <v>0</v>
      </c>
      <c r="L1197" s="279"/>
      <c r="M1197" s="216"/>
      <c r="N1197" s="211"/>
    </row>
    <row r="1198" spans="1:40" ht="31.5" x14ac:dyDescent="0.25">
      <c r="A1198" s="574" t="s">
        <v>229</v>
      </c>
      <c r="B1198" s="325">
        <v>908</v>
      </c>
      <c r="C1198" s="244" t="s">
        <v>132</v>
      </c>
      <c r="D1198" s="244" t="s">
        <v>132</v>
      </c>
      <c r="E1198" s="244" t="s">
        <v>429</v>
      </c>
      <c r="F1198" s="244"/>
      <c r="G1198" s="18">
        <f t="shared" ref="G1198:H1198" si="913">G1201+G1199</f>
        <v>982</v>
      </c>
      <c r="H1198" s="491">
        <f t="shared" si="913"/>
        <v>1783.8</v>
      </c>
      <c r="I1198" s="18">
        <f>I1201+I1199</f>
        <v>1200</v>
      </c>
      <c r="J1198" s="18">
        <f t="shared" ref="J1198:K1198" si="914">J1201+J1199</f>
        <v>0</v>
      </c>
      <c r="K1198" s="18">
        <f t="shared" si="914"/>
        <v>0</v>
      </c>
      <c r="O1198" s="113"/>
      <c r="P1198" s="1"/>
      <c r="Q1198" s="1"/>
      <c r="R1198" s="1"/>
      <c r="AH1198" s="1"/>
      <c r="AI1198" s="1"/>
      <c r="AK1198" s="1"/>
      <c r="AL1198" s="1"/>
      <c r="AN1198" s="1"/>
    </row>
    <row r="1199" spans="1:40" s="113" customFormat="1" ht="15.75" x14ac:dyDescent="0.25">
      <c r="A1199" s="574" t="s">
        <v>707</v>
      </c>
      <c r="B1199" s="325">
        <v>908</v>
      </c>
      <c r="C1199" s="244" t="s">
        <v>132</v>
      </c>
      <c r="D1199" s="244" t="s">
        <v>132</v>
      </c>
      <c r="E1199" s="244" t="s">
        <v>429</v>
      </c>
      <c r="F1199" s="244" t="s">
        <v>141</v>
      </c>
      <c r="G1199" s="18">
        <f t="shared" ref="G1199:H1199" si="915">G1200</f>
        <v>0</v>
      </c>
      <c r="H1199" s="491">
        <f t="shared" si="915"/>
        <v>0</v>
      </c>
      <c r="I1199" s="18">
        <f>I1200</f>
        <v>0</v>
      </c>
      <c r="J1199" s="18">
        <f t="shared" ref="J1199:K1199" si="916">J1200</f>
        <v>0</v>
      </c>
      <c r="K1199" s="18">
        <f t="shared" si="916"/>
        <v>0</v>
      </c>
      <c r="L1199" s="279"/>
      <c r="M1199" s="216"/>
      <c r="N1199" s="211"/>
    </row>
    <row r="1200" spans="1:40" s="113" customFormat="1" ht="15.75" x14ac:dyDescent="0.25">
      <c r="A1200" s="574" t="s">
        <v>706</v>
      </c>
      <c r="B1200" s="325">
        <v>908</v>
      </c>
      <c r="C1200" s="244" t="s">
        <v>132</v>
      </c>
      <c r="D1200" s="244" t="s">
        <v>132</v>
      </c>
      <c r="E1200" s="244" t="s">
        <v>429</v>
      </c>
      <c r="F1200" s="244" t="s">
        <v>708</v>
      </c>
      <c r="G1200" s="18">
        <f t="shared" ref="G1200:H1200" si="917">4500-240-240-1748.75-2271.25</f>
        <v>0</v>
      </c>
      <c r="H1200" s="491">
        <f t="shared" si="917"/>
        <v>0</v>
      </c>
      <c r="I1200" s="18">
        <f>4500-240-240-1748.75-2271.25</f>
        <v>0</v>
      </c>
      <c r="J1200" s="18">
        <f t="shared" ref="J1200:K1200" si="918">4500-240-240-1748.75-2271.25</f>
        <v>0</v>
      </c>
      <c r="K1200" s="18">
        <f t="shared" si="918"/>
        <v>0</v>
      </c>
      <c r="L1200" s="277"/>
      <c r="M1200" s="216"/>
      <c r="N1200" s="211"/>
    </row>
    <row r="1201" spans="1:40" ht="15.75" x14ac:dyDescent="0.25">
      <c r="A1201" s="574" t="s">
        <v>95</v>
      </c>
      <c r="B1201" s="325">
        <v>908</v>
      </c>
      <c r="C1201" s="244" t="s">
        <v>132</v>
      </c>
      <c r="D1201" s="244" t="s">
        <v>132</v>
      </c>
      <c r="E1201" s="244" t="s">
        <v>429</v>
      </c>
      <c r="F1201" s="244" t="s">
        <v>101</v>
      </c>
      <c r="G1201" s="18">
        <f t="shared" ref="G1201:H1201" si="919">G1202+G1203+G1204</f>
        <v>982</v>
      </c>
      <c r="H1201" s="491">
        <f t="shared" si="919"/>
        <v>1783.8</v>
      </c>
      <c r="I1201" s="18">
        <f>I1202+I1203+I1204</f>
        <v>1200</v>
      </c>
      <c r="J1201" s="18">
        <f t="shared" ref="J1201:K1201" si="920">J1202+J1203+J1204</f>
        <v>0</v>
      </c>
      <c r="K1201" s="18">
        <f t="shared" si="920"/>
        <v>0</v>
      </c>
      <c r="O1201" s="113"/>
      <c r="P1201" s="1"/>
      <c r="Q1201" s="1"/>
      <c r="R1201" s="1"/>
      <c r="AH1201" s="1"/>
      <c r="AI1201" s="1"/>
      <c r="AK1201" s="1"/>
      <c r="AL1201" s="1"/>
      <c r="AN1201" s="1"/>
    </row>
    <row r="1202" spans="1:40" ht="47.25" customHeight="1" x14ac:dyDescent="0.25">
      <c r="A1202" s="574" t="s">
        <v>113</v>
      </c>
      <c r="B1202" s="325">
        <v>908</v>
      </c>
      <c r="C1202" s="244" t="s">
        <v>132</v>
      </c>
      <c r="D1202" s="244" t="s">
        <v>132</v>
      </c>
      <c r="E1202" s="244" t="s">
        <v>429</v>
      </c>
      <c r="F1202" s="244" t="s">
        <v>108</v>
      </c>
      <c r="G1202" s="18">
        <v>982</v>
      </c>
      <c r="H1202" s="491">
        <v>1783.8</v>
      </c>
      <c r="I1202" s="18">
        <v>1200</v>
      </c>
      <c r="J1202" s="18">
        <v>0</v>
      </c>
      <c r="K1202" s="18">
        <v>0</v>
      </c>
      <c r="O1202" s="113"/>
      <c r="P1202" s="1"/>
      <c r="Q1202" s="1"/>
      <c r="R1202" s="1"/>
      <c r="AH1202" s="1"/>
      <c r="AI1202" s="1"/>
      <c r="AK1202" s="1"/>
      <c r="AL1202" s="1"/>
      <c r="AN1202" s="1"/>
    </row>
    <row r="1203" spans="1:40" s="113" customFormat="1" ht="15.75" hidden="1" x14ac:dyDescent="0.25">
      <c r="A1203" s="574" t="s">
        <v>268</v>
      </c>
      <c r="B1203" s="325">
        <v>908</v>
      </c>
      <c r="C1203" s="244" t="s">
        <v>132</v>
      </c>
      <c r="D1203" s="244" t="s">
        <v>132</v>
      </c>
      <c r="E1203" s="244" t="s">
        <v>429</v>
      </c>
      <c r="F1203" s="244" t="s">
        <v>97</v>
      </c>
      <c r="G1203" s="18"/>
      <c r="H1203" s="491"/>
      <c r="I1203" s="18"/>
      <c r="J1203" s="18"/>
      <c r="K1203" s="18"/>
      <c r="L1203" s="277"/>
      <c r="M1203" s="216"/>
      <c r="N1203" s="211"/>
      <c r="O1203" s="223"/>
      <c r="R1203" s="223"/>
      <c r="U1203" s="223"/>
      <c r="W1203" s="223"/>
    </row>
    <row r="1204" spans="1:40" s="113" customFormat="1" ht="15.75" hidden="1" x14ac:dyDescent="0.25">
      <c r="A1204" s="574" t="s">
        <v>748</v>
      </c>
      <c r="B1204" s="325">
        <v>908</v>
      </c>
      <c r="C1204" s="244" t="s">
        <v>132</v>
      </c>
      <c r="D1204" s="244" t="s">
        <v>132</v>
      </c>
      <c r="E1204" s="244" t="s">
        <v>429</v>
      </c>
      <c r="F1204" s="244" t="s">
        <v>749</v>
      </c>
      <c r="G1204" s="18">
        <f t="shared" ref="G1204:H1204" si="921">240-240</f>
        <v>0</v>
      </c>
      <c r="H1204" s="491">
        <f t="shared" si="921"/>
        <v>0</v>
      </c>
      <c r="I1204" s="18">
        <f>240-240</f>
        <v>0</v>
      </c>
      <c r="J1204" s="18">
        <f t="shared" ref="J1204:K1204" si="922">240-240</f>
        <v>0</v>
      </c>
      <c r="K1204" s="18">
        <f t="shared" si="922"/>
        <v>0</v>
      </c>
      <c r="L1204" s="279"/>
      <c r="M1204" s="220"/>
      <c r="N1204" s="211"/>
    </row>
    <row r="1205" spans="1:40" s="113" customFormat="1" ht="37.5" hidden="1" customHeight="1" x14ac:dyDescent="0.25">
      <c r="A1205" s="574" t="s">
        <v>754</v>
      </c>
      <c r="B1205" s="325">
        <v>908</v>
      </c>
      <c r="C1205" s="244" t="s">
        <v>132</v>
      </c>
      <c r="D1205" s="244" t="s">
        <v>132</v>
      </c>
      <c r="E1205" s="244" t="s">
        <v>755</v>
      </c>
      <c r="F1205" s="244"/>
      <c r="G1205" s="18">
        <f t="shared" ref="G1205:H1205" si="923">G1206+G1208</f>
        <v>0</v>
      </c>
      <c r="H1205" s="491">
        <f t="shared" si="923"/>
        <v>0</v>
      </c>
      <c r="I1205" s="18">
        <f>I1206+I1208</f>
        <v>0</v>
      </c>
      <c r="J1205" s="18">
        <f t="shared" ref="J1205:K1205" si="924">J1206+J1208</f>
        <v>0</v>
      </c>
      <c r="K1205" s="18">
        <f t="shared" si="924"/>
        <v>0</v>
      </c>
      <c r="L1205" s="279"/>
      <c r="M1205" s="216"/>
      <c r="N1205" s="211"/>
    </row>
    <row r="1206" spans="1:40" s="113" customFormat="1" ht="21.75" hidden="1" customHeight="1" x14ac:dyDescent="0.25">
      <c r="A1206" s="574" t="s">
        <v>756</v>
      </c>
      <c r="B1206" s="325">
        <v>908</v>
      </c>
      <c r="C1206" s="244" t="s">
        <v>132</v>
      </c>
      <c r="D1206" s="244" t="s">
        <v>132</v>
      </c>
      <c r="E1206" s="244" t="s">
        <v>755</v>
      </c>
      <c r="F1206" s="244" t="s">
        <v>316</v>
      </c>
      <c r="G1206" s="18">
        <f t="shared" ref="G1206:H1206" si="925">G1207</f>
        <v>0</v>
      </c>
      <c r="H1206" s="491">
        <f t="shared" si="925"/>
        <v>0</v>
      </c>
      <c r="I1206" s="18">
        <f>I1207</f>
        <v>0</v>
      </c>
      <c r="J1206" s="18">
        <f t="shared" ref="J1206:K1206" si="926">J1207</f>
        <v>0</v>
      </c>
      <c r="K1206" s="18">
        <f t="shared" si="926"/>
        <v>0</v>
      </c>
      <c r="L1206" s="279"/>
      <c r="M1206" s="216"/>
      <c r="N1206" s="211"/>
    </row>
    <row r="1207" spans="1:40" s="113" customFormat="1" ht="35.25" hidden="1" customHeight="1" x14ac:dyDescent="0.25">
      <c r="A1207" s="574" t="s">
        <v>317</v>
      </c>
      <c r="B1207" s="325">
        <v>908</v>
      </c>
      <c r="C1207" s="244" t="s">
        <v>132</v>
      </c>
      <c r="D1207" s="244" t="s">
        <v>132</v>
      </c>
      <c r="E1207" s="244" t="s">
        <v>755</v>
      </c>
      <c r="F1207" s="244" t="s">
        <v>757</v>
      </c>
      <c r="G1207" s="18"/>
      <c r="H1207" s="491"/>
      <c r="I1207" s="18"/>
      <c r="J1207" s="18"/>
      <c r="K1207" s="18"/>
      <c r="L1207" s="289"/>
      <c r="M1207" s="216"/>
      <c r="N1207" s="211"/>
    </row>
    <row r="1208" spans="1:40" s="113" customFormat="1" ht="21.75" hidden="1" customHeight="1" x14ac:dyDescent="0.25">
      <c r="A1208" s="574" t="s">
        <v>95</v>
      </c>
      <c r="B1208" s="325">
        <v>908</v>
      </c>
      <c r="C1208" s="244" t="s">
        <v>132</v>
      </c>
      <c r="D1208" s="244" t="s">
        <v>132</v>
      </c>
      <c r="E1208" s="244" t="s">
        <v>755</v>
      </c>
      <c r="F1208" s="244" t="s">
        <v>101</v>
      </c>
      <c r="G1208" s="18">
        <f t="shared" ref="G1208:H1208" si="927">G1209</f>
        <v>0</v>
      </c>
      <c r="H1208" s="491">
        <f t="shared" si="927"/>
        <v>0</v>
      </c>
      <c r="I1208" s="18">
        <f>I1209</f>
        <v>0</v>
      </c>
      <c r="J1208" s="18">
        <f t="shared" ref="J1208:K1208" si="928">J1209</f>
        <v>0</v>
      </c>
      <c r="K1208" s="18">
        <f t="shared" si="928"/>
        <v>0</v>
      </c>
      <c r="L1208" s="289"/>
      <c r="M1208" s="216"/>
      <c r="N1208" s="211"/>
    </row>
    <row r="1209" spans="1:40" s="113" customFormat="1" ht="39.75" hidden="1" customHeight="1" x14ac:dyDescent="0.25">
      <c r="A1209" s="574" t="s">
        <v>113</v>
      </c>
      <c r="B1209" s="325">
        <v>908</v>
      </c>
      <c r="C1209" s="244" t="s">
        <v>132</v>
      </c>
      <c r="D1209" s="244" t="s">
        <v>132</v>
      </c>
      <c r="E1209" s="244" t="s">
        <v>755</v>
      </c>
      <c r="F1209" s="244" t="s">
        <v>108</v>
      </c>
      <c r="G1209" s="18"/>
      <c r="H1209" s="491"/>
      <c r="I1209" s="18"/>
      <c r="J1209" s="18"/>
      <c r="K1209" s="18"/>
      <c r="L1209" s="289"/>
      <c r="M1209" s="216"/>
      <c r="N1209" s="211"/>
    </row>
    <row r="1210" spans="1:40" s="113" customFormat="1" ht="47.25" hidden="1" x14ac:dyDescent="0.25">
      <c r="A1210" s="537" t="s">
        <v>1097</v>
      </c>
      <c r="B1210" s="205">
        <v>908</v>
      </c>
      <c r="C1210" s="208" t="s">
        <v>132</v>
      </c>
      <c r="D1210" s="208" t="s">
        <v>132</v>
      </c>
      <c r="E1210" s="208" t="s">
        <v>165</v>
      </c>
      <c r="F1210" s="208"/>
      <c r="G1210" s="206">
        <f t="shared" ref="G1210:K1213" si="929">G1211</f>
        <v>0</v>
      </c>
      <c r="H1210" s="492">
        <f t="shared" si="929"/>
        <v>0</v>
      </c>
      <c r="I1210" s="206">
        <f t="shared" si="929"/>
        <v>0</v>
      </c>
      <c r="J1210" s="206">
        <f t="shared" si="929"/>
        <v>0</v>
      </c>
      <c r="K1210" s="206">
        <f t="shared" si="929"/>
        <v>0</v>
      </c>
      <c r="L1210" s="279"/>
      <c r="M1210" s="216"/>
      <c r="N1210" s="211"/>
    </row>
    <row r="1211" spans="1:40" s="113" customFormat="1" ht="63" hidden="1" x14ac:dyDescent="0.25">
      <c r="A1211" s="537" t="s">
        <v>451</v>
      </c>
      <c r="B1211" s="205">
        <v>908</v>
      </c>
      <c r="C1211" s="208" t="s">
        <v>132</v>
      </c>
      <c r="D1211" s="208" t="s">
        <v>132</v>
      </c>
      <c r="E1211" s="208" t="s">
        <v>386</v>
      </c>
      <c r="F1211" s="208"/>
      <c r="G1211" s="206">
        <f t="shared" si="929"/>
        <v>0</v>
      </c>
      <c r="H1211" s="492">
        <f t="shared" si="929"/>
        <v>0</v>
      </c>
      <c r="I1211" s="206">
        <f t="shared" si="929"/>
        <v>0</v>
      </c>
      <c r="J1211" s="206">
        <f t="shared" si="929"/>
        <v>0</v>
      </c>
      <c r="K1211" s="206">
        <f t="shared" si="929"/>
        <v>0</v>
      </c>
      <c r="L1211" s="279"/>
      <c r="M1211" s="216"/>
      <c r="N1211" s="211"/>
    </row>
    <row r="1212" spans="1:40" s="113" customFormat="1" ht="47.25" hidden="1" x14ac:dyDescent="0.25">
      <c r="A1212" s="536" t="s">
        <v>508</v>
      </c>
      <c r="B1212" s="325">
        <v>908</v>
      </c>
      <c r="C1212" s="244" t="s">
        <v>132</v>
      </c>
      <c r="D1212" s="244" t="s">
        <v>132</v>
      </c>
      <c r="E1212" s="244" t="s">
        <v>467</v>
      </c>
      <c r="F1212" s="244"/>
      <c r="G1212" s="209">
        <f t="shared" si="929"/>
        <v>0</v>
      </c>
      <c r="H1212" s="490">
        <f t="shared" si="929"/>
        <v>0</v>
      </c>
      <c r="I1212" s="209">
        <f t="shared" si="929"/>
        <v>0</v>
      </c>
      <c r="J1212" s="209">
        <f t="shared" si="929"/>
        <v>0</v>
      </c>
      <c r="K1212" s="209">
        <f t="shared" si="929"/>
        <v>0</v>
      </c>
      <c r="L1212" s="279"/>
      <c r="M1212" s="216"/>
      <c r="N1212" s="211"/>
    </row>
    <row r="1213" spans="1:40" s="113" customFormat="1" ht="31.5" hidden="1" x14ac:dyDescent="0.25">
      <c r="A1213" s="574" t="s">
        <v>91</v>
      </c>
      <c r="B1213" s="325">
        <v>908</v>
      </c>
      <c r="C1213" s="244" t="s">
        <v>132</v>
      </c>
      <c r="D1213" s="244" t="s">
        <v>132</v>
      </c>
      <c r="E1213" s="244" t="s">
        <v>467</v>
      </c>
      <c r="F1213" s="244" t="s">
        <v>92</v>
      </c>
      <c r="G1213" s="209">
        <f t="shared" si="929"/>
        <v>0</v>
      </c>
      <c r="H1213" s="490">
        <f t="shared" si="929"/>
        <v>0</v>
      </c>
      <c r="I1213" s="209">
        <f t="shared" si="929"/>
        <v>0</v>
      </c>
      <c r="J1213" s="209">
        <f t="shared" si="929"/>
        <v>0</v>
      </c>
      <c r="K1213" s="209">
        <f t="shared" si="929"/>
        <v>0</v>
      </c>
      <c r="L1213" s="279"/>
      <c r="M1213" s="216"/>
      <c r="N1213" s="211"/>
    </row>
    <row r="1214" spans="1:40" s="113" customFormat="1" ht="31.5" hidden="1" x14ac:dyDescent="0.25">
      <c r="A1214" s="574" t="s">
        <v>93</v>
      </c>
      <c r="B1214" s="325">
        <v>908</v>
      </c>
      <c r="C1214" s="244" t="s">
        <v>132</v>
      </c>
      <c r="D1214" s="244" t="s">
        <v>132</v>
      </c>
      <c r="E1214" s="244" t="s">
        <v>467</v>
      </c>
      <c r="F1214" s="244" t="s">
        <v>94</v>
      </c>
      <c r="G1214" s="209"/>
      <c r="H1214" s="490"/>
      <c r="I1214" s="209"/>
      <c r="J1214" s="209"/>
      <c r="K1214" s="209"/>
      <c r="L1214" s="279"/>
      <c r="M1214" s="216"/>
      <c r="N1214" s="211"/>
    </row>
    <row r="1215" spans="1:40" s="242" customFormat="1" ht="15.75" x14ac:dyDescent="0.25">
      <c r="A1215" s="572" t="s">
        <v>885</v>
      </c>
      <c r="B1215" s="205">
        <v>908</v>
      </c>
      <c r="C1215" s="208" t="s">
        <v>86</v>
      </c>
      <c r="D1215" s="208"/>
      <c r="E1215" s="208"/>
      <c r="F1215" s="208"/>
      <c r="G1215" s="206">
        <f t="shared" ref="G1215:H1217" si="930">G1216</f>
        <v>6748.8</v>
      </c>
      <c r="H1215" s="492">
        <f t="shared" si="930"/>
        <v>6748.8</v>
      </c>
      <c r="I1215" s="206">
        <f>I1216</f>
        <v>611.79999999999995</v>
      </c>
      <c r="J1215" s="206">
        <f t="shared" ref="J1215:K1217" si="931">J1216</f>
        <v>766</v>
      </c>
      <c r="K1215" s="206">
        <f t="shared" si="931"/>
        <v>1404.1</v>
      </c>
      <c r="L1215" s="279"/>
      <c r="M1215" s="216"/>
      <c r="N1215" s="211"/>
    </row>
    <row r="1216" spans="1:40" s="242" customFormat="1" ht="16.149999999999999" customHeight="1" x14ac:dyDescent="0.25">
      <c r="A1216" s="572" t="s">
        <v>886</v>
      </c>
      <c r="B1216" s="205">
        <v>908</v>
      </c>
      <c r="C1216" s="208" t="s">
        <v>86</v>
      </c>
      <c r="D1216" s="208" t="s">
        <v>132</v>
      </c>
      <c r="E1216" s="208"/>
      <c r="F1216" s="208"/>
      <c r="G1216" s="206">
        <f t="shared" si="930"/>
        <v>6748.8</v>
      </c>
      <c r="H1216" s="492">
        <f t="shared" si="930"/>
        <v>6748.8</v>
      </c>
      <c r="I1216" s="206">
        <f>I1217</f>
        <v>611.79999999999995</v>
      </c>
      <c r="J1216" s="206">
        <f t="shared" si="931"/>
        <v>766</v>
      </c>
      <c r="K1216" s="206">
        <f t="shared" si="931"/>
        <v>1404.1</v>
      </c>
      <c r="L1216" s="279"/>
      <c r="M1216" s="216"/>
      <c r="N1216" s="211"/>
    </row>
    <row r="1217" spans="1:40" s="242" customFormat="1" ht="47.25" x14ac:dyDescent="0.25">
      <c r="A1217" s="572" t="s">
        <v>933</v>
      </c>
      <c r="B1217" s="205">
        <v>908</v>
      </c>
      <c r="C1217" s="208" t="s">
        <v>86</v>
      </c>
      <c r="D1217" s="208" t="s">
        <v>132</v>
      </c>
      <c r="E1217" s="208" t="s">
        <v>888</v>
      </c>
      <c r="F1217" s="208"/>
      <c r="G1217" s="206">
        <f t="shared" si="930"/>
        <v>6748.8</v>
      </c>
      <c r="H1217" s="492">
        <f t="shared" si="930"/>
        <v>6748.8</v>
      </c>
      <c r="I1217" s="206">
        <f>I1218</f>
        <v>611.79999999999995</v>
      </c>
      <c r="J1217" s="206">
        <f t="shared" si="931"/>
        <v>766</v>
      </c>
      <c r="K1217" s="206">
        <f t="shared" si="931"/>
        <v>1404.1</v>
      </c>
      <c r="L1217" s="279"/>
      <c r="M1217" s="216"/>
      <c r="N1217" s="211"/>
    </row>
    <row r="1218" spans="1:40" s="242" customFormat="1" ht="31.5" x14ac:dyDescent="0.25">
      <c r="A1218" s="537" t="s">
        <v>887</v>
      </c>
      <c r="B1218" s="205">
        <v>908</v>
      </c>
      <c r="C1218" s="208" t="s">
        <v>86</v>
      </c>
      <c r="D1218" s="208" t="s">
        <v>132</v>
      </c>
      <c r="E1218" s="208" t="s">
        <v>889</v>
      </c>
      <c r="F1218" s="208"/>
      <c r="G1218" s="206">
        <f t="shared" ref="G1218:K1220" si="932">G1219</f>
        <v>6748.8</v>
      </c>
      <c r="H1218" s="492">
        <f t="shared" si="932"/>
        <v>6748.8</v>
      </c>
      <c r="I1218" s="206">
        <f t="shared" si="932"/>
        <v>611.79999999999995</v>
      </c>
      <c r="J1218" s="206">
        <f t="shared" si="932"/>
        <v>766</v>
      </c>
      <c r="K1218" s="206">
        <f t="shared" si="932"/>
        <v>1404.1</v>
      </c>
      <c r="L1218" s="279"/>
      <c r="M1218" s="216"/>
      <c r="N1218" s="211"/>
    </row>
    <row r="1219" spans="1:40" s="242" customFormat="1" ht="31.5" x14ac:dyDescent="0.25">
      <c r="A1219" s="536" t="s">
        <v>870</v>
      </c>
      <c r="B1219" s="325">
        <v>908</v>
      </c>
      <c r="C1219" s="244" t="s">
        <v>86</v>
      </c>
      <c r="D1219" s="244" t="s">
        <v>132</v>
      </c>
      <c r="E1219" s="244" t="s">
        <v>890</v>
      </c>
      <c r="F1219" s="244"/>
      <c r="G1219" s="209">
        <f t="shared" si="932"/>
        <v>6748.8</v>
      </c>
      <c r="H1219" s="490">
        <f t="shared" si="932"/>
        <v>6748.8</v>
      </c>
      <c r="I1219" s="209">
        <f t="shared" si="932"/>
        <v>611.79999999999995</v>
      </c>
      <c r="J1219" s="209">
        <f t="shared" si="932"/>
        <v>766</v>
      </c>
      <c r="K1219" s="209">
        <f t="shared" si="932"/>
        <v>1404.1</v>
      </c>
      <c r="L1219" s="279"/>
      <c r="M1219" s="216"/>
      <c r="N1219" s="211"/>
    </row>
    <row r="1220" spans="1:40" s="242" customFormat="1" ht="31.5" x14ac:dyDescent="0.25">
      <c r="A1220" s="574" t="s">
        <v>91</v>
      </c>
      <c r="B1220" s="325">
        <v>908</v>
      </c>
      <c r="C1220" s="244" t="s">
        <v>86</v>
      </c>
      <c r="D1220" s="244" t="s">
        <v>132</v>
      </c>
      <c r="E1220" s="244" t="s">
        <v>890</v>
      </c>
      <c r="F1220" s="244" t="s">
        <v>92</v>
      </c>
      <c r="G1220" s="209">
        <f t="shared" si="932"/>
        <v>6748.8</v>
      </c>
      <c r="H1220" s="490">
        <f t="shared" si="932"/>
        <v>6748.8</v>
      </c>
      <c r="I1220" s="209">
        <f t="shared" si="932"/>
        <v>611.79999999999995</v>
      </c>
      <c r="J1220" s="209">
        <f t="shared" si="932"/>
        <v>766</v>
      </c>
      <c r="K1220" s="209">
        <f t="shared" si="932"/>
        <v>1404.1</v>
      </c>
      <c r="L1220" s="279"/>
      <c r="M1220" s="216"/>
      <c r="N1220" s="211"/>
    </row>
    <row r="1221" spans="1:40" s="242" customFormat="1" ht="31.5" x14ac:dyDescent="0.25">
      <c r="A1221" s="574" t="s">
        <v>93</v>
      </c>
      <c r="B1221" s="325">
        <v>908</v>
      </c>
      <c r="C1221" s="244" t="s">
        <v>86</v>
      </c>
      <c r="D1221" s="244" t="s">
        <v>132</v>
      </c>
      <c r="E1221" s="244" t="s">
        <v>890</v>
      </c>
      <c r="F1221" s="244" t="s">
        <v>94</v>
      </c>
      <c r="G1221" s="209">
        <v>6748.8</v>
      </c>
      <c r="H1221" s="490">
        <v>6748.8</v>
      </c>
      <c r="I1221" s="209">
        <v>611.79999999999995</v>
      </c>
      <c r="J1221" s="209">
        <v>766</v>
      </c>
      <c r="K1221" s="209">
        <v>1404.1</v>
      </c>
      <c r="L1221" s="287"/>
      <c r="M1221" s="216"/>
      <c r="N1221" s="211"/>
    </row>
    <row r="1222" spans="1:40" ht="15.75" x14ac:dyDescent="0.25">
      <c r="A1222" s="572" t="s">
        <v>136</v>
      </c>
      <c r="B1222" s="205">
        <v>908</v>
      </c>
      <c r="C1222" s="208" t="s">
        <v>137</v>
      </c>
      <c r="D1222" s="208"/>
      <c r="E1222" s="208"/>
      <c r="F1222" s="208"/>
      <c r="G1222" s="206">
        <f t="shared" ref="G1222:H1222" si="933">G1230+G1223</f>
        <v>24.1</v>
      </c>
      <c r="H1222" s="492">
        <f t="shared" si="933"/>
        <v>16.600000000000001</v>
      </c>
      <c r="I1222" s="206">
        <f>I1230+I1223</f>
        <v>133.30000000000001</v>
      </c>
      <c r="J1222" s="206">
        <f t="shared" ref="J1222:K1222" si="934">J1230+J1223</f>
        <v>102.39999999999999</v>
      </c>
      <c r="K1222" s="206">
        <f t="shared" si="934"/>
        <v>103.1</v>
      </c>
      <c r="O1222" s="113"/>
      <c r="P1222" s="1"/>
      <c r="Q1222" s="1"/>
      <c r="R1222" s="1"/>
      <c r="AH1222" s="1"/>
      <c r="AI1222" s="1"/>
      <c r="AK1222" s="1"/>
      <c r="AL1222" s="1"/>
      <c r="AN1222" s="1"/>
    </row>
    <row r="1223" spans="1:40" s="384" customFormat="1" ht="15.75" x14ac:dyDescent="0.25">
      <c r="A1223" s="572" t="s">
        <v>190</v>
      </c>
      <c r="B1223" s="205">
        <v>908</v>
      </c>
      <c r="C1223" s="208" t="s">
        <v>137</v>
      </c>
      <c r="D1223" s="208" t="s">
        <v>106</v>
      </c>
      <c r="E1223" s="208"/>
      <c r="F1223" s="208"/>
      <c r="G1223" s="206">
        <f t="shared" ref="G1223:H1223" si="935">G1224</f>
        <v>16.600000000000001</v>
      </c>
      <c r="H1223" s="492">
        <f t="shared" si="935"/>
        <v>16.600000000000001</v>
      </c>
      <c r="I1223" s="206">
        <f>I1224</f>
        <v>48.2</v>
      </c>
      <c r="J1223" s="206">
        <f t="shared" ref="J1223:K1223" si="936">J1224</f>
        <v>17.3</v>
      </c>
      <c r="K1223" s="206">
        <f t="shared" si="936"/>
        <v>18</v>
      </c>
      <c r="L1223" s="279"/>
      <c r="M1223" s="216"/>
      <c r="N1223" s="211"/>
    </row>
    <row r="1224" spans="1:40" s="384" customFormat="1" ht="31.5" x14ac:dyDescent="0.25">
      <c r="A1224" s="572" t="s">
        <v>352</v>
      </c>
      <c r="B1224" s="205">
        <v>908</v>
      </c>
      <c r="C1224" s="208" t="s">
        <v>137</v>
      </c>
      <c r="D1224" s="208" t="s">
        <v>106</v>
      </c>
      <c r="E1224" s="208" t="s">
        <v>340</v>
      </c>
      <c r="F1224" s="208"/>
      <c r="G1224" s="206">
        <f t="shared" ref="G1224:K1226" si="937">G1225</f>
        <v>16.600000000000001</v>
      </c>
      <c r="H1224" s="492">
        <f t="shared" si="937"/>
        <v>16.600000000000001</v>
      </c>
      <c r="I1224" s="206">
        <f t="shared" si="937"/>
        <v>48.2</v>
      </c>
      <c r="J1224" s="206">
        <f t="shared" si="937"/>
        <v>17.3</v>
      </c>
      <c r="K1224" s="206">
        <f t="shared" si="937"/>
        <v>18</v>
      </c>
      <c r="L1224" s="279"/>
      <c r="M1224" s="216"/>
      <c r="N1224" s="211"/>
    </row>
    <row r="1225" spans="1:40" s="384" customFormat="1" ht="78.75" x14ac:dyDescent="0.25">
      <c r="A1225" s="536" t="s">
        <v>566</v>
      </c>
      <c r="B1225" s="325">
        <v>908</v>
      </c>
      <c r="C1225" s="244" t="s">
        <v>137</v>
      </c>
      <c r="D1225" s="244" t="s">
        <v>106</v>
      </c>
      <c r="E1225" s="244" t="s">
        <v>565</v>
      </c>
      <c r="F1225" s="244"/>
      <c r="G1225" s="209">
        <f t="shared" ref="G1225:H1225" si="938">G1226+G1228</f>
        <v>16.600000000000001</v>
      </c>
      <c r="H1225" s="490">
        <f t="shared" si="938"/>
        <v>16.600000000000001</v>
      </c>
      <c r="I1225" s="209">
        <f>I1226+I1228</f>
        <v>48.2</v>
      </c>
      <c r="J1225" s="209">
        <f t="shared" ref="J1225:K1225" si="939">J1226+J1228</f>
        <v>17.3</v>
      </c>
      <c r="K1225" s="209">
        <f t="shared" si="939"/>
        <v>18</v>
      </c>
      <c r="L1225" s="279"/>
      <c r="M1225" s="216"/>
      <c r="N1225" s="211"/>
    </row>
    <row r="1226" spans="1:40" s="384" customFormat="1" ht="78.75" x14ac:dyDescent="0.25">
      <c r="A1226" s="574" t="s">
        <v>87</v>
      </c>
      <c r="B1226" s="325">
        <v>908</v>
      </c>
      <c r="C1226" s="244" t="s">
        <v>137</v>
      </c>
      <c r="D1226" s="244" t="s">
        <v>106</v>
      </c>
      <c r="E1226" s="244" t="s">
        <v>565</v>
      </c>
      <c r="F1226" s="244" t="s">
        <v>88</v>
      </c>
      <c r="G1226" s="209">
        <f t="shared" si="937"/>
        <v>0</v>
      </c>
      <c r="H1226" s="490">
        <f t="shared" si="937"/>
        <v>0</v>
      </c>
      <c r="I1226" s="209">
        <f t="shared" si="937"/>
        <v>28.699000000000002</v>
      </c>
      <c r="J1226" s="209">
        <f t="shared" si="937"/>
        <v>0</v>
      </c>
      <c r="K1226" s="209">
        <f t="shared" si="937"/>
        <v>0</v>
      </c>
      <c r="L1226" s="279"/>
      <c r="M1226" s="216"/>
      <c r="N1226" s="211"/>
    </row>
    <row r="1227" spans="1:40" s="384" customFormat="1" ht="31.5" x14ac:dyDescent="0.25">
      <c r="A1227" s="574" t="s">
        <v>89</v>
      </c>
      <c r="B1227" s="325">
        <v>908</v>
      </c>
      <c r="C1227" s="244" t="s">
        <v>137</v>
      </c>
      <c r="D1227" s="244" t="s">
        <v>106</v>
      </c>
      <c r="E1227" s="244" t="s">
        <v>565</v>
      </c>
      <c r="F1227" s="244" t="s">
        <v>90</v>
      </c>
      <c r="G1227" s="209">
        <v>0</v>
      </c>
      <c r="H1227" s="490">
        <v>0</v>
      </c>
      <c r="I1227" s="209">
        <v>28.699000000000002</v>
      </c>
      <c r="J1227" s="209">
        <f t="shared" ref="J1227:K1227" si="940">16.6-16.6</f>
        <v>0</v>
      </c>
      <c r="K1227" s="209">
        <f t="shared" si="940"/>
        <v>0</v>
      </c>
      <c r="L1227" s="279"/>
      <c r="M1227" s="216"/>
      <c r="N1227" s="211"/>
    </row>
    <row r="1228" spans="1:40" s="384" customFormat="1" ht="31.5" x14ac:dyDescent="0.25">
      <c r="A1228" s="574" t="s">
        <v>91</v>
      </c>
      <c r="B1228" s="325">
        <v>908</v>
      </c>
      <c r="C1228" s="244" t="s">
        <v>137</v>
      </c>
      <c r="D1228" s="244" t="s">
        <v>106</v>
      </c>
      <c r="E1228" s="244" t="s">
        <v>565</v>
      </c>
      <c r="F1228" s="244" t="s">
        <v>92</v>
      </c>
      <c r="G1228" s="209">
        <f t="shared" ref="G1228:H1228" si="941">G1229</f>
        <v>16.600000000000001</v>
      </c>
      <c r="H1228" s="490">
        <f t="shared" si="941"/>
        <v>16.600000000000001</v>
      </c>
      <c r="I1228" s="209">
        <f>I1229</f>
        <v>19.501000000000001</v>
      </c>
      <c r="J1228" s="209">
        <f t="shared" ref="J1228:K1228" si="942">J1229</f>
        <v>17.3</v>
      </c>
      <c r="K1228" s="209">
        <f t="shared" si="942"/>
        <v>18</v>
      </c>
      <c r="L1228" s="279"/>
      <c r="M1228" s="216"/>
      <c r="N1228" s="211"/>
    </row>
    <row r="1229" spans="1:40" s="384" customFormat="1" ht="31.5" x14ac:dyDescent="0.25">
      <c r="A1229" s="574" t="s">
        <v>93</v>
      </c>
      <c r="B1229" s="325">
        <v>908</v>
      </c>
      <c r="C1229" s="244" t="s">
        <v>137</v>
      </c>
      <c r="D1229" s="244" t="s">
        <v>106</v>
      </c>
      <c r="E1229" s="244" t="s">
        <v>565</v>
      </c>
      <c r="F1229" s="244" t="s">
        <v>94</v>
      </c>
      <c r="G1229" s="209">
        <v>16.600000000000001</v>
      </c>
      <c r="H1229" s="490">
        <v>16.600000000000001</v>
      </c>
      <c r="I1229" s="209">
        <v>19.501000000000001</v>
      </c>
      <c r="J1229" s="209">
        <v>17.3</v>
      </c>
      <c r="K1229" s="209">
        <v>18</v>
      </c>
      <c r="L1229" s="279"/>
      <c r="M1229" s="216"/>
      <c r="N1229" s="211"/>
    </row>
    <row r="1230" spans="1:40" ht="15.75" x14ac:dyDescent="0.25">
      <c r="A1230" s="572" t="s">
        <v>145</v>
      </c>
      <c r="B1230" s="205">
        <v>908</v>
      </c>
      <c r="C1230" s="208" t="s">
        <v>137</v>
      </c>
      <c r="D1230" s="208" t="s">
        <v>86</v>
      </c>
      <c r="E1230" s="208"/>
      <c r="F1230" s="208"/>
      <c r="G1230" s="206">
        <f t="shared" ref="G1230:K1230" si="943">G1231</f>
        <v>7.5</v>
      </c>
      <c r="H1230" s="492">
        <f t="shared" si="943"/>
        <v>0</v>
      </c>
      <c r="I1230" s="206">
        <f t="shared" si="943"/>
        <v>85.1</v>
      </c>
      <c r="J1230" s="206">
        <f t="shared" si="943"/>
        <v>85.1</v>
      </c>
      <c r="K1230" s="206">
        <f t="shared" si="943"/>
        <v>85.1</v>
      </c>
      <c r="O1230" s="113"/>
      <c r="P1230" s="1"/>
      <c r="Q1230" s="1"/>
      <c r="R1230" s="1"/>
      <c r="AH1230" s="1"/>
      <c r="AI1230" s="1"/>
      <c r="AK1230" s="1"/>
      <c r="AL1230" s="1"/>
      <c r="AN1230" s="1"/>
    </row>
    <row r="1231" spans="1:40" ht="15.75" x14ac:dyDescent="0.25">
      <c r="A1231" s="572" t="s">
        <v>100</v>
      </c>
      <c r="B1231" s="205">
        <v>908</v>
      </c>
      <c r="C1231" s="208" t="s">
        <v>137</v>
      </c>
      <c r="D1231" s="208" t="s">
        <v>86</v>
      </c>
      <c r="E1231" s="208" t="s">
        <v>343</v>
      </c>
      <c r="F1231" s="208"/>
      <c r="G1231" s="206">
        <f t="shared" ref="G1231:K1235" si="944">G1232</f>
        <v>7.5</v>
      </c>
      <c r="H1231" s="492">
        <f t="shared" si="944"/>
        <v>0</v>
      </c>
      <c r="I1231" s="206">
        <f t="shared" si="944"/>
        <v>85.1</v>
      </c>
      <c r="J1231" s="206">
        <f t="shared" si="944"/>
        <v>85.1</v>
      </c>
      <c r="K1231" s="206">
        <f t="shared" si="944"/>
        <v>85.1</v>
      </c>
      <c r="O1231" s="113"/>
      <c r="P1231" s="1"/>
      <c r="Q1231" s="1"/>
      <c r="R1231" s="1"/>
      <c r="AH1231" s="1"/>
      <c r="AI1231" s="1"/>
      <c r="AK1231" s="1"/>
      <c r="AL1231" s="1"/>
      <c r="AN1231" s="1"/>
    </row>
    <row r="1232" spans="1:40" ht="15.75" x14ac:dyDescent="0.25">
      <c r="A1232" s="572" t="s">
        <v>100</v>
      </c>
      <c r="B1232" s="205">
        <v>908</v>
      </c>
      <c r="C1232" s="208" t="s">
        <v>137</v>
      </c>
      <c r="D1232" s="208" t="s">
        <v>86</v>
      </c>
      <c r="E1232" s="208" t="s">
        <v>342</v>
      </c>
      <c r="F1232" s="208"/>
      <c r="G1232" s="206">
        <f t="shared" si="944"/>
        <v>7.5</v>
      </c>
      <c r="H1232" s="492">
        <f t="shared" si="944"/>
        <v>0</v>
      </c>
      <c r="I1232" s="206">
        <f t="shared" si="944"/>
        <v>85.1</v>
      </c>
      <c r="J1232" s="206">
        <f t="shared" si="944"/>
        <v>85.1</v>
      </c>
      <c r="K1232" s="206">
        <f t="shared" si="944"/>
        <v>85.1</v>
      </c>
      <c r="O1232" s="113"/>
      <c r="P1232" s="1"/>
      <c r="Q1232" s="1"/>
      <c r="R1232" s="1"/>
      <c r="AH1232" s="1"/>
      <c r="AI1232" s="1"/>
      <c r="AK1232" s="1"/>
      <c r="AL1232" s="1"/>
      <c r="AN1232" s="1"/>
    </row>
    <row r="1233" spans="1:40" ht="31.5" x14ac:dyDescent="0.25">
      <c r="A1233" s="572" t="s">
        <v>344</v>
      </c>
      <c r="B1233" s="205">
        <v>908</v>
      </c>
      <c r="C1233" s="208" t="s">
        <v>137</v>
      </c>
      <c r="D1233" s="208" t="s">
        <v>86</v>
      </c>
      <c r="E1233" s="208" t="s">
        <v>342</v>
      </c>
      <c r="F1233" s="208"/>
      <c r="G1233" s="206">
        <f t="shared" si="944"/>
        <v>7.5</v>
      </c>
      <c r="H1233" s="492">
        <f t="shared" si="944"/>
        <v>0</v>
      </c>
      <c r="I1233" s="206">
        <f t="shared" si="944"/>
        <v>85.1</v>
      </c>
      <c r="J1233" s="206">
        <f t="shared" si="944"/>
        <v>85.1</v>
      </c>
      <c r="K1233" s="206">
        <f t="shared" si="944"/>
        <v>85.1</v>
      </c>
      <c r="O1233" s="113"/>
      <c r="P1233" s="1"/>
      <c r="Q1233" s="1"/>
      <c r="R1233" s="1"/>
      <c r="AH1233" s="1"/>
      <c r="AI1233" s="1"/>
      <c r="AK1233" s="1"/>
      <c r="AL1233" s="1"/>
      <c r="AN1233" s="1"/>
    </row>
    <row r="1234" spans="1:40" ht="15.75" x14ac:dyDescent="0.25">
      <c r="A1234" s="574" t="s">
        <v>230</v>
      </c>
      <c r="B1234" s="325">
        <v>908</v>
      </c>
      <c r="C1234" s="244" t="s">
        <v>137</v>
      </c>
      <c r="D1234" s="244" t="s">
        <v>86</v>
      </c>
      <c r="E1234" s="244" t="s">
        <v>430</v>
      </c>
      <c r="F1234" s="244"/>
      <c r="G1234" s="209">
        <f t="shared" si="944"/>
        <v>7.5</v>
      </c>
      <c r="H1234" s="490">
        <f t="shared" si="944"/>
        <v>0</v>
      </c>
      <c r="I1234" s="209">
        <f t="shared" si="944"/>
        <v>85.1</v>
      </c>
      <c r="J1234" s="209">
        <f t="shared" si="944"/>
        <v>85.1</v>
      </c>
      <c r="K1234" s="209">
        <f t="shared" si="944"/>
        <v>85.1</v>
      </c>
      <c r="O1234" s="113"/>
      <c r="P1234" s="1"/>
      <c r="Q1234" s="1"/>
      <c r="R1234" s="1"/>
      <c r="AH1234" s="1"/>
      <c r="AI1234" s="1"/>
      <c r="AK1234" s="1"/>
      <c r="AL1234" s="1"/>
      <c r="AN1234" s="1"/>
    </row>
    <row r="1235" spans="1:40" ht="31.5" x14ac:dyDescent="0.25">
      <c r="A1235" s="574" t="s">
        <v>91</v>
      </c>
      <c r="B1235" s="325">
        <v>908</v>
      </c>
      <c r="C1235" s="244" t="s">
        <v>137</v>
      </c>
      <c r="D1235" s="244" t="s">
        <v>86</v>
      </c>
      <c r="E1235" s="244" t="s">
        <v>430</v>
      </c>
      <c r="F1235" s="244" t="s">
        <v>92</v>
      </c>
      <c r="G1235" s="209">
        <f t="shared" si="944"/>
        <v>7.5</v>
      </c>
      <c r="H1235" s="490">
        <f t="shared" si="944"/>
        <v>0</v>
      </c>
      <c r="I1235" s="209">
        <f t="shared" si="944"/>
        <v>85.1</v>
      </c>
      <c r="J1235" s="209">
        <f t="shared" si="944"/>
        <v>85.1</v>
      </c>
      <c r="K1235" s="209">
        <f t="shared" si="944"/>
        <v>85.1</v>
      </c>
      <c r="O1235" s="113"/>
      <c r="P1235" s="1"/>
      <c r="Q1235" s="1"/>
      <c r="R1235" s="1"/>
      <c r="AH1235" s="1"/>
      <c r="AI1235" s="1"/>
      <c r="AK1235" s="1"/>
      <c r="AL1235" s="1"/>
      <c r="AN1235" s="1"/>
    </row>
    <row r="1236" spans="1:40" ht="31.5" x14ac:dyDescent="0.25">
      <c r="A1236" s="574" t="s">
        <v>93</v>
      </c>
      <c r="B1236" s="325">
        <v>908</v>
      </c>
      <c r="C1236" s="244" t="s">
        <v>137</v>
      </c>
      <c r="D1236" s="244" t="s">
        <v>86</v>
      </c>
      <c r="E1236" s="244" t="s">
        <v>430</v>
      </c>
      <c r="F1236" s="244" t="s">
        <v>94</v>
      </c>
      <c r="G1236" s="209">
        <v>7.5</v>
      </c>
      <c r="H1236" s="490">
        <v>0</v>
      </c>
      <c r="I1236" s="209">
        <v>85.1</v>
      </c>
      <c r="J1236" s="209">
        <v>85.1</v>
      </c>
      <c r="K1236" s="209">
        <v>85.1</v>
      </c>
      <c r="O1236" s="113"/>
      <c r="P1236" s="1"/>
      <c r="Q1236" s="1"/>
      <c r="R1236" s="1"/>
      <c r="AH1236" s="1"/>
      <c r="AI1236" s="1"/>
      <c r="AK1236" s="1"/>
      <c r="AL1236" s="1"/>
      <c r="AN1236" s="1"/>
    </row>
    <row r="1237" spans="1:40" ht="33.950000000000003" customHeight="1" x14ac:dyDescent="0.25">
      <c r="A1237" s="570" t="s">
        <v>1125</v>
      </c>
      <c r="B1237" s="205">
        <v>910</v>
      </c>
      <c r="C1237" s="30"/>
      <c r="D1237" s="30"/>
      <c r="E1237" s="30"/>
      <c r="F1237" s="30"/>
      <c r="G1237" s="206">
        <f t="shared" ref="G1237:H1240" si="945">G1238</f>
        <v>7874.2000000000007</v>
      </c>
      <c r="H1237" s="492">
        <f t="shared" si="945"/>
        <v>8328.7999999999993</v>
      </c>
      <c r="I1237" s="206">
        <f>I1238</f>
        <v>8054.11</v>
      </c>
      <c r="J1237" s="206">
        <f t="shared" ref="J1237:K1240" si="946">J1238</f>
        <v>8125.9</v>
      </c>
      <c r="K1237" s="206">
        <f t="shared" si="946"/>
        <v>8507.2199999999993</v>
      </c>
      <c r="L1237" s="280"/>
      <c r="O1237" s="113"/>
      <c r="P1237" s="1"/>
      <c r="Q1237" s="1"/>
      <c r="R1237" s="1"/>
      <c r="AH1237" s="1"/>
      <c r="AI1237" s="1"/>
      <c r="AK1237" s="1"/>
      <c r="AL1237" s="1"/>
      <c r="AN1237" s="1"/>
    </row>
    <row r="1238" spans="1:40" ht="15.75" x14ac:dyDescent="0.25">
      <c r="A1238" s="572" t="s">
        <v>83</v>
      </c>
      <c r="B1238" s="205">
        <v>910</v>
      </c>
      <c r="C1238" s="208" t="s">
        <v>84</v>
      </c>
      <c r="D1238" s="208"/>
      <c r="E1238" s="208"/>
      <c r="F1238" s="208"/>
      <c r="G1238" s="206">
        <f t="shared" si="945"/>
        <v>7874.2000000000007</v>
      </c>
      <c r="H1238" s="492">
        <f t="shared" si="945"/>
        <v>8328.7999999999993</v>
      </c>
      <c r="I1238" s="206">
        <f>I1239</f>
        <v>8054.11</v>
      </c>
      <c r="J1238" s="206">
        <f t="shared" si="946"/>
        <v>8125.9</v>
      </c>
      <c r="K1238" s="206">
        <f t="shared" si="946"/>
        <v>8507.2199999999993</v>
      </c>
      <c r="O1238" s="113"/>
      <c r="P1238" s="1"/>
      <c r="Q1238" s="1"/>
      <c r="R1238" s="1"/>
      <c r="AH1238" s="1"/>
      <c r="AI1238" s="1"/>
      <c r="AK1238" s="1"/>
      <c r="AL1238" s="1"/>
      <c r="AN1238" s="1"/>
    </row>
    <row r="1239" spans="1:40" ht="47.25" customHeight="1" x14ac:dyDescent="0.25">
      <c r="A1239" s="572" t="s">
        <v>233</v>
      </c>
      <c r="B1239" s="205">
        <v>910</v>
      </c>
      <c r="C1239" s="208" t="s">
        <v>84</v>
      </c>
      <c r="D1239" s="208" t="s">
        <v>123</v>
      </c>
      <c r="E1239" s="208"/>
      <c r="F1239" s="208"/>
      <c r="G1239" s="206">
        <f t="shared" si="945"/>
        <v>7874.2000000000007</v>
      </c>
      <c r="H1239" s="492">
        <f t="shared" si="945"/>
        <v>8328.7999999999993</v>
      </c>
      <c r="I1239" s="206">
        <f>I1240</f>
        <v>8054.11</v>
      </c>
      <c r="J1239" s="206">
        <f t="shared" si="946"/>
        <v>8125.9</v>
      </c>
      <c r="K1239" s="206">
        <f t="shared" si="946"/>
        <v>8507.2199999999993</v>
      </c>
      <c r="O1239" s="113"/>
      <c r="P1239" s="1"/>
      <c r="Q1239" s="1"/>
      <c r="R1239" s="1"/>
      <c r="AH1239" s="1"/>
      <c r="AI1239" s="1"/>
      <c r="AK1239" s="1"/>
      <c r="AL1239" s="1"/>
      <c r="AN1239" s="1"/>
    </row>
    <row r="1240" spans="1:40" ht="31.5" x14ac:dyDescent="0.25">
      <c r="A1240" s="572" t="s">
        <v>376</v>
      </c>
      <c r="B1240" s="205">
        <v>910</v>
      </c>
      <c r="C1240" s="208" t="s">
        <v>84</v>
      </c>
      <c r="D1240" s="208" t="s">
        <v>123</v>
      </c>
      <c r="E1240" s="208" t="s">
        <v>335</v>
      </c>
      <c r="F1240" s="208"/>
      <c r="G1240" s="206">
        <f t="shared" si="945"/>
        <v>7874.2000000000007</v>
      </c>
      <c r="H1240" s="492">
        <f t="shared" si="945"/>
        <v>8328.7999999999993</v>
      </c>
      <c r="I1240" s="206">
        <f>I1241</f>
        <v>8054.11</v>
      </c>
      <c r="J1240" s="206">
        <f t="shared" si="946"/>
        <v>8125.9</v>
      </c>
      <c r="K1240" s="206">
        <f t="shared" si="946"/>
        <v>8507.2199999999993</v>
      </c>
      <c r="O1240" s="113"/>
      <c r="P1240" s="1"/>
      <c r="Q1240" s="1"/>
      <c r="R1240" s="1"/>
      <c r="AH1240" s="1"/>
      <c r="AI1240" s="1"/>
      <c r="AK1240" s="1"/>
      <c r="AL1240" s="1"/>
      <c r="AN1240" s="1"/>
    </row>
    <row r="1241" spans="1:40" ht="31.5" x14ac:dyDescent="0.25">
      <c r="A1241" s="572" t="s">
        <v>431</v>
      </c>
      <c r="B1241" s="205">
        <v>910</v>
      </c>
      <c r="C1241" s="208" t="s">
        <v>84</v>
      </c>
      <c r="D1241" s="208" t="s">
        <v>123</v>
      </c>
      <c r="E1241" s="208" t="s">
        <v>432</v>
      </c>
      <c r="F1241" s="208"/>
      <c r="G1241" s="206">
        <f t="shared" ref="G1241:H1241" si="947">G1247+G1252+G1242</f>
        <v>7874.2000000000007</v>
      </c>
      <c r="H1241" s="492">
        <f t="shared" si="947"/>
        <v>8328.7999999999993</v>
      </c>
      <c r="I1241" s="206">
        <f>I1247+I1252+I1242</f>
        <v>8054.11</v>
      </c>
      <c r="J1241" s="206">
        <f t="shared" ref="J1241:K1241" si="948">J1247+J1252+J1242</f>
        <v>8125.9</v>
      </c>
      <c r="K1241" s="206">
        <f t="shared" si="948"/>
        <v>8507.2199999999993</v>
      </c>
      <c r="O1241" s="113"/>
      <c r="P1241" s="1"/>
      <c r="Q1241" s="1"/>
      <c r="R1241" s="1"/>
      <c r="AH1241" s="1"/>
      <c r="AI1241" s="1"/>
      <c r="AK1241" s="1"/>
      <c r="AL1241" s="1"/>
      <c r="AN1241" s="1"/>
    </row>
    <row r="1242" spans="1:40" s="113" customFormat="1" ht="31.5" x14ac:dyDescent="0.25">
      <c r="A1242" s="150" t="s">
        <v>661</v>
      </c>
      <c r="B1242" s="325">
        <v>910</v>
      </c>
      <c r="C1242" s="244" t="s">
        <v>84</v>
      </c>
      <c r="D1242" s="244" t="s">
        <v>123</v>
      </c>
      <c r="E1242" s="244" t="s">
        <v>667</v>
      </c>
      <c r="F1242" s="208"/>
      <c r="G1242" s="209">
        <f t="shared" ref="G1242:H1242" si="949">G1243+G1245</f>
        <v>6296.55</v>
      </c>
      <c r="H1242" s="490">
        <f t="shared" si="949"/>
        <v>6719.7</v>
      </c>
      <c r="I1242" s="209">
        <f>I1243+I1245</f>
        <v>6331.24</v>
      </c>
      <c r="J1242" s="209">
        <f t="shared" ref="J1242:K1242" si="950">J1243+J1245</f>
        <v>6452.33</v>
      </c>
      <c r="K1242" s="209">
        <f t="shared" si="950"/>
        <v>6706.7</v>
      </c>
      <c r="L1242" s="279"/>
      <c r="M1242" s="216"/>
      <c r="N1242" s="211"/>
    </row>
    <row r="1243" spans="1:40" s="113" customFormat="1" ht="78.75" x14ac:dyDescent="0.25">
      <c r="A1243" s="574" t="s">
        <v>87</v>
      </c>
      <c r="B1243" s="325">
        <v>910</v>
      </c>
      <c r="C1243" s="244" t="s">
        <v>84</v>
      </c>
      <c r="D1243" s="244" t="s">
        <v>123</v>
      </c>
      <c r="E1243" s="244" t="s">
        <v>667</v>
      </c>
      <c r="F1243" s="244" t="s">
        <v>88</v>
      </c>
      <c r="G1243" s="209">
        <f t="shared" ref="G1243:H1243" si="951">G1244</f>
        <v>6203.55</v>
      </c>
      <c r="H1243" s="490">
        <f t="shared" si="951"/>
        <v>6626.7</v>
      </c>
      <c r="I1243" s="209">
        <f>I1244</f>
        <v>6238.24</v>
      </c>
      <c r="J1243" s="209">
        <f t="shared" ref="J1243:K1243" si="952">J1244</f>
        <v>6359.33</v>
      </c>
      <c r="K1243" s="209">
        <f t="shared" si="952"/>
        <v>6613.7</v>
      </c>
      <c r="L1243" s="279"/>
      <c r="M1243" s="216"/>
      <c r="N1243" s="211"/>
    </row>
    <row r="1244" spans="1:40" s="113" customFormat="1" ht="31.5" x14ac:dyDescent="0.25">
      <c r="A1244" s="574" t="s">
        <v>89</v>
      </c>
      <c r="B1244" s="325">
        <v>910</v>
      </c>
      <c r="C1244" s="244" t="s">
        <v>84</v>
      </c>
      <c r="D1244" s="244" t="s">
        <v>123</v>
      </c>
      <c r="E1244" s="244" t="s">
        <v>667</v>
      </c>
      <c r="F1244" s="244" t="s">
        <v>90</v>
      </c>
      <c r="G1244" s="209">
        <v>6203.55</v>
      </c>
      <c r="H1244" s="490">
        <v>6626.7</v>
      </c>
      <c r="I1244" s="209">
        <v>6238.24</v>
      </c>
      <c r="J1244" s="209">
        <v>6359.33</v>
      </c>
      <c r="K1244" s="209">
        <v>6613.7</v>
      </c>
      <c r="L1244" s="282"/>
      <c r="M1244" s="216"/>
      <c r="N1244" s="211"/>
    </row>
    <row r="1245" spans="1:40" s="113" customFormat="1" ht="31.5" x14ac:dyDescent="0.25">
      <c r="A1245" s="574" t="s">
        <v>117</v>
      </c>
      <c r="B1245" s="325">
        <v>910</v>
      </c>
      <c r="C1245" s="244" t="s">
        <v>84</v>
      </c>
      <c r="D1245" s="244" t="s">
        <v>123</v>
      </c>
      <c r="E1245" s="244" t="s">
        <v>667</v>
      </c>
      <c r="F1245" s="244" t="s">
        <v>92</v>
      </c>
      <c r="G1245" s="209">
        <f t="shared" ref="G1245:H1245" si="953">G1246</f>
        <v>93</v>
      </c>
      <c r="H1245" s="490">
        <f t="shared" si="953"/>
        <v>93</v>
      </c>
      <c r="I1245" s="209">
        <f>I1246</f>
        <v>93</v>
      </c>
      <c r="J1245" s="209">
        <f t="shared" ref="J1245:K1245" si="954">J1246</f>
        <v>93</v>
      </c>
      <c r="K1245" s="209">
        <f t="shared" si="954"/>
        <v>93</v>
      </c>
      <c r="L1245" s="279"/>
      <c r="M1245" s="216"/>
      <c r="N1245" s="211"/>
    </row>
    <row r="1246" spans="1:40" s="113" customFormat="1" ht="31.5" x14ac:dyDescent="0.25">
      <c r="A1246" s="574" t="s">
        <v>93</v>
      </c>
      <c r="B1246" s="325">
        <v>910</v>
      </c>
      <c r="C1246" s="244" t="s">
        <v>84</v>
      </c>
      <c r="D1246" s="244" t="s">
        <v>123</v>
      </c>
      <c r="E1246" s="244" t="s">
        <v>667</v>
      </c>
      <c r="F1246" s="244" t="s">
        <v>94</v>
      </c>
      <c r="G1246" s="209">
        <v>93</v>
      </c>
      <c r="H1246" s="490">
        <v>93</v>
      </c>
      <c r="I1246" s="209">
        <v>93</v>
      </c>
      <c r="J1246" s="209">
        <v>93</v>
      </c>
      <c r="K1246" s="209">
        <v>93</v>
      </c>
      <c r="L1246" s="279"/>
      <c r="M1246" s="216"/>
      <c r="N1246" s="211"/>
    </row>
    <row r="1247" spans="1:40" ht="37.35" customHeight="1" x14ac:dyDescent="0.25">
      <c r="A1247" s="574" t="s">
        <v>434</v>
      </c>
      <c r="B1247" s="325">
        <v>910</v>
      </c>
      <c r="C1247" s="244" t="s">
        <v>84</v>
      </c>
      <c r="D1247" s="244" t="s">
        <v>123</v>
      </c>
      <c r="E1247" s="244" t="s">
        <v>435</v>
      </c>
      <c r="F1247" s="244"/>
      <c r="G1247" s="209">
        <f t="shared" ref="G1247:H1247" si="955">G1248+G1250</f>
        <v>1577.65</v>
      </c>
      <c r="H1247" s="490">
        <f t="shared" si="955"/>
        <v>1609.1</v>
      </c>
      <c r="I1247" s="209">
        <f>I1248+I1250</f>
        <v>1636.87</v>
      </c>
      <c r="J1247" s="209">
        <f t="shared" ref="J1247:K1247" si="956">J1248+J1250</f>
        <v>1673.57</v>
      </c>
      <c r="K1247" s="209">
        <f t="shared" si="956"/>
        <v>1740.52</v>
      </c>
      <c r="O1247" s="113"/>
      <c r="P1247" s="1"/>
      <c r="Q1247" s="1"/>
      <c r="R1247" s="1"/>
      <c r="AH1247" s="1"/>
      <c r="AI1247" s="1"/>
      <c r="AK1247" s="1"/>
      <c r="AL1247" s="1"/>
      <c r="AN1247" s="1"/>
    </row>
    <row r="1248" spans="1:40" ht="78.75" x14ac:dyDescent="0.25">
      <c r="A1248" s="574" t="s">
        <v>87</v>
      </c>
      <c r="B1248" s="325">
        <v>910</v>
      </c>
      <c r="C1248" s="244" t="s">
        <v>84</v>
      </c>
      <c r="D1248" s="244" t="s">
        <v>123</v>
      </c>
      <c r="E1248" s="244" t="s">
        <v>435</v>
      </c>
      <c r="F1248" s="244" t="s">
        <v>88</v>
      </c>
      <c r="G1248" s="209">
        <f t="shared" ref="G1248:H1248" si="957">G1249</f>
        <v>1577.65</v>
      </c>
      <c r="H1248" s="490">
        <f t="shared" si="957"/>
        <v>1609.1</v>
      </c>
      <c r="I1248" s="209">
        <f>I1249</f>
        <v>1636.87</v>
      </c>
      <c r="J1248" s="209">
        <f t="shared" ref="J1248:K1248" si="958">J1249</f>
        <v>1673.57</v>
      </c>
      <c r="K1248" s="209">
        <f t="shared" si="958"/>
        <v>1740.52</v>
      </c>
      <c r="O1248" s="113"/>
      <c r="P1248" s="1"/>
      <c r="Q1248" s="1"/>
      <c r="R1248" s="1"/>
      <c r="AH1248" s="1"/>
      <c r="AI1248" s="1"/>
      <c r="AK1248" s="1"/>
      <c r="AL1248" s="1"/>
      <c r="AN1248" s="1"/>
    </row>
    <row r="1249" spans="1:40" ht="31.5" x14ac:dyDescent="0.25">
      <c r="A1249" s="574" t="s">
        <v>89</v>
      </c>
      <c r="B1249" s="325">
        <v>910</v>
      </c>
      <c r="C1249" s="244" t="s">
        <v>84</v>
      </c>
      <c r="D1249" s="244" t="s">
        <v>123</v>
      </c>
      <c r="E1249" s="244" t="s">
        <v>435</v>
      </c>
      <c r="F1249" s="244" t="s">
        <v>90</v>
      </c>
      <c r="G1249" s="209">
        <v>1577.65</v>
      </c>
      <c r="H1249" s="490">
        <v>1609.1</v>
      </c>
      <c r="I1249" s="209">
        <v>1636.87</v>
      </c>
      <c r="J1249" s="209">
        <v>1673.57</v>
      </c>
      <c r="K1249" s="209">
        <v>1740.52</v>
      </c>
      <c r="O1249" s="113"/>
      <c r="P1249" s="1"/>
      <c r="Q1249" s="1"/>
      <c r="R1249" s="1"/>
      <c r="AH1249" s="1"/>
      <c r="AI1249" s="1"/>
      <c r="AK1249" s="1"/>
      <c r="AL1249" s="1"/>
      <c r="AN1249" s="1"/>
    </row>
    <row r="1250" spans="1:40" ht="31.5" x14ac:dyDescent="0.25">
      <c r="A1250" s="574" t="s">
        <v>117</v>
      </c>
      <c r="B1250" s="325">
        <v>910</v>
      </c>
      <c r="C1250" s="244" t="s">
        <v>84</v>
      </c>
      <c r="D1250" s="244" t="s">
        <v>123</v>
      </c>
      <c r="E1250" s="244" t="s">
        <v>435</v>
      </c>
      <c r="F1250" s="244" t="s">
        <v>92</v>
      </c>
      <c r="G1250" s="209">
        <f t="shared" ref="G1250:H1250" si="959">G1251</f>
        <v>0</v>
      </c>
      <c r="H1250" s="490">
        <f t="shared" si="959"/>
        <v>0</v>
      </c>
      <c r="I1250" s="209">
        <f>I1251</f>
        <v>0</v>
      </c>
      <c r="J1250" s="209">
        <f t="shared" ref="J1250:K1250" si="960">J1251</f>
        <v>0</v>
      </c>
      <c r="K1250" s="209">
        <f t="shared" si="960"/>
        <v>0</v>
      </c>
      <c r="O1250" s="113"/>
      <c r="P1250" s="1"/>
      <c r="Q1250" s="1"/>
      <c r="R1250" s="1"/>
      <c r="AH1250" s="1"/>
      <c r="AI1250" s="1"/>
      <c r="AK1250" s="1"/>
      <c r="AL1250" s="1"/>
      <c r="AN1250" s="1"/>
    </row>
    <row r="1251" spans="1:40" ht="31.5" x14ac:dyDescent="0.25">
      <c r="A1251" s="574" t="s">
        <v>93</v>
      </c>
      <c r="B1251" s="325">
        <v>910</v>
      </c>
      <c r="C1251" s="244" t="s">
        <v>84</v>
      </c>
      <c r="D1251" s="244" t="s">
        <v>123</v>
      </c>
      <c r="E1251" s="244" t="s">
        <v>435</v>
      </c>
      <c r="F1251" s="244" t="s">
        <v>94</v>
      </c>
      <c r="G1251" s="209">
        <v>0</v>
      </c>
      <c r="H1251" s="490">
        <v>0</v>
      </c>
      <c r="I1251" s="209">
        <v>0</v>
      </c>
      <c r="J1251" s="209">
        <v>0</v>
      </c>
      <c r="K1251" s="209">
        <v>0</v>
      </c>
      <c r="O1251" s="113"/>
      <c r="P1251" s="1"/>
      <c r="Q1251" s="1"/>
      <c r="R1251" s="1"/>
      <c r="AH1251" s="1"/>
      <c r="AI1251" s="1"/>
      <c r="AK1251" s="1"/>
      <c r="AL1251" s="1"/>
      <c r="AN1251" s="1"/>
    </row>
    <row r="1252" spans="1:40" s="113" customFormat="1" ht="39.75" customHeight="1" x14ac:dyDescent="0.25">
      <c r="A1252" s="574" t="s">
        <v>318</v>
      </c>
      <c r="B1252" s="325">
        <v>910</v>
      </c>
      <c r="C1252" s="244" t="s">
        <v>84</v>
      </c>
      <c r="D1252" s="244" t="s">
        <v>123</v>
      </c>
      <c r="E1252" s="244" t="s">
        <v>433</v>
      </c>
      <c r="F1252" s="244"/>
      <c r="G1252" s="209">
        <f t="shared" ref="G1252:H1253" si="961">G1253</f>
        <v>0</v>
      </c>
      <c r="H1252" s="490">
        <f t="shared" si="961"/>
        <v>0</v>
      </c>
      <c r="I1252" s="209">
        <f>I1253</f>
        <v>86</v>
      </c>
      <c r="J1252" s="209">
        <f t="shared" ref="J1252:K1253" si="962">J1253</f>
        <v>0</v>
      </c>
      <c r="K1252" s="209">
        <f t="shared" si="962"/>
        <v>60</v>
      </c>
      <c r="L1252" s="279"/>
      <c r="M1252" s="216"/>
      <c r="N1252" s="211"/>
    </row>
    <row r="1253" spans="1:40" s="113" customFormat="1" ht="80.25" customHeight="1" x14ac:dyDescent="0.25">
      <c r="A1253" s="574" t="s">
        <v>87</v>
      </c>
      <c r="B1253" s="325">
        <v>910</v>
      </c>
      <c r="C1253" s="244" t="s">
        <v>84</v>
      </c>
      <c r="D1253" s="244" t="s">
        <v>123</v>
      </c>
      <c r="E1253" s="244" t="s">
        <v>433</v>
      </c>
      <c r="F1253" s="244" t="s">
        <v>88</v>
      </c>
      <c r="G1253" s="209">
        <f t="shared" si="961"/>
        <v>0</v>
      </c>
      <c r="H1253" s="490">
        <f t="shared" si="961"/>
        <v>0</v>
      </c>
      <c r="I1253" s="209">
        <f>I1254</f>
        <v>86</v>
      </c>
      <c r="J1253" s="209">
        <f t="shared" si="962"/>
        <v>0</v>
      </c>
      <c r="K1253" s="209">
        <f t="shared" si="962"/>
        <v>60</v>
      </c>
      <c r="L1253" s="279"/>
      <c r="M1253" s="216"/>
      <c r="N1253" s="211"/>
    </row>
    <row r="1254" spans="1:40" s="113" customFormat="1" ht="35.450000000000003" customHeight="1" x14ac:dyDescent="0.25">
      <c r="A1254" s="574" t="s">
        <v>89</v>
      </c>
      <c r="B1254" s="325">
        <v>910</v>
      </c>
      <c r="C1254" s="244" t="s">
        <v>84</v>
      </c>
      <c r="D1254" s="244" t="s">
        <v>123</v>
      </c>
      <c r="E1254" s="244" t="s">
        <v>433</v>
      </c>
      <c r="F1254" s="244" t="s">
        <v>90</v>
      </c>
      <c r="G1254" s="209">
        <v>0</v>
      </c>
      <c r="H1254" s="490">
        <v>0</v>
      </c>
      <c r="I1254" s="209">
        <v>86</v>
      </c>
      <c r="J1254" s="209">
        <v>0</v>
      </c>
      <c r="K1254" s="209">
        <v>60</v>
      </c>
      <c r="L1254" s="279"/>
      <c r="M1254" s="216"/>
      <c r="N1254" s="211"/>
    </row>
    <row r="1255" spans="1:40" ht="15.75" x14ac:dyDescent="0.25">
      <c r="A1255" s="31" t="s">
        <v>236</v>
      </c>
      <c r="B1255" s="31"/>
      <c r="C1255" s="208"/>
      <c r="D1255" s="208"/>
      <c r="E1255" s="208"/>
      <c r="F1255" s="208"/>
      <c r="G1255" s="463">
        <f>G1237+G964+G864+G637+G596+G273+G40+G13+G578</f>
        <v>970160.56732999999</v>
      </c>
      <c r="H1255" s="602">
        <f>H1237+H964+H864+H637+H596+H273+H40+H13+H578</f>
        <v>983022.99391000008</v>
      </c>
      <c r="I1255" s="463">
        <f>I1237+I964+I864+I637+I596+I273+I40+I13+I578</f>
        <v>949789.57782000001</v>
      </c>
      <c r="J1255" s="463">
        <f>J1237+J964+J864+J637+J596+J273+J40+J13+J578+J12</f>
        <v>918118.51965000003</v>
      </c>
      <c r="K1255" s="463">
        <f>K1237+K964+K864+K637+K596+K273+K40+K13+K578+K12</f>
        <v>935937.01654999994</v>
      </c>
      <c r="L1255" s="290"/>
      <c r="N1255" s="113"/>
      <c r="O1255" s="113"/>
      <c r="P1255" s="1"/>
      <c r="Q1255" s="1"/>
      <c r="R1255" s="1"/>
      <c r="AH1255" s="1"/>
      <c r="AI1255" s="1"/>
      <c r="AK1255" s="1"/>
      <c r="AL1255" s="1"/>
      <c r="AN1255" s="1"/>
    </row>
    <row r="1256" spans="1:40" s="113" customFormat="1" ht="15.75" x14ac:dyDescent="0.25">
      <c r="A1256" s="639" t="s">
        <v>1199</v>
      </c>
      <c r="B1256" s="639"/>
      <c r="C1256" s="639"/>
      <c r="D1256" s="639"/>
      <c r="E1256" s="639"/>
      <c r="F1256" s="639"/>
      <c r="G1256" s="639"/>
      <c r="H1256" s="639"/>
      <c r="I1256" s="639"/>
      <c r="J1256" s="639"/>
      <c r="K1256" s="639"/>
      <c r="L1256" s="278"/>
      <c r="M1256" s="217"/>
      <c r="N1256" s="644"/>
      <c r="O1256" s="645"/>
      <c r="P1256" s="645"/>
      <c r="Q1256" s="645"/>
      <c r="R1256" s="645"/>
      <c r="S1256" s="645"/>
      <c r="T1256" s="645"/>
      <c r="U1256" s="645"/>
      <c r="V1256" s="645"/>
      <c r="W1256" s="646"/>
    </row>
    <row r="1257" spans="1:40" ht="28.5" customHeight="1" x14ac:dyDescent="0.25">
      <c r="A1257" s="640"/>
      <c r="B1257" s="640"/>
      <c r="C1257" s="640"/>
      <c r="D1257" s="640"/>
      <c r="E1257" s="640"/>
      <c r="F1257" s="640"/>
      <c r="G1257" s="640"/>
      <c r="H1257" s="640"/>
      <c r="I1257" s="640"/>
      <c r="J1257" s="640"/>
      <c r="K1257" s="640"/>
      <c r="L1257" s="278"/>
      <c r="M1257" s="217"/>
      <c r="N1257" s="159"/>
      <c r="O1257" s="159"/>
      <c r="P1257" s="159"/>
      <c r="Q1257" s="159"/>
      <c r="R1257" s="159"/>
      <c r="S1257" s="159"/>
      <c r="T1257" s="159"/>
      <c r="U1257" s="159"/>
      <c r="V1257" s="159"/>
      <c r="W1257" s="159"/>
      <c r="X1257" s="113"/>
      <c r="Y1257" s="113"/>
      <c r="Z1257" s="113"/>
      <c r="AA1257" s="113"/>
      <c r="AB1257" s="113"/>
      <c r="AC1257" s="113"/>
      <c r="AD1257" s="113"/>
      <c r="AE1257" s="113"/>
      <c r="AH1257" s="1"/>
      <c r="AI1257" s="1"/>
      <c r="AK1257" s="1"/>
      <c r="AL1257" s="1"/>
      <c r="AN1257" s="1"/>
    </row>
    <row r="1258" spans="1:40" ht="18.75" x14ac:dyDescent="0.3">
      <c r="A1258" s="329"/>
      <c r="B1258" s="32"/>
      <c r="C1258" s="330"/>
      <c r="D1258" s="330"/>
      <c r="E1258" s="330"/>
      <c r="F1258" s="331"/>
      <c r="G1258" s="321"/>
      <c r="H1258" s="604"/>
      <c r="I1258" s="321"/>
      <c r="J1258" s="321"/>
      <c r="K1258" s="321"/>
      <c r="L1258" s="290"/>
      <c r="M1258" s="217"/>
      <c r="N1258" s="174"/>
      <c r="O1258" s="214"/>
      <c r="P1258" s="174"/>
      <c r="Q1258" s="174"/>
      <c r="R1258" s="174"/>
      <c r="S1258" s="174"/>
      <c r="T1258" s="174"/>
      <c r="U1258" s="174"/>
      <c r="V1258" s="174"/>
      <c r="W1258" s="184"/>
      <c r="X1258" s="113"/>
      <c r="Y1258" s="113"/>
      <c r="Z1258" s="113"/>
      <c r="AA1258" s="113"/>
      <c r="AB1258" s="113"/>
      <c r="AC1258" s="113"/>
      <c r="AD1258" s="113"/>
      <c r="AE1258" s="113"/>
      <c r="AH1258" s="1"/>
      <c r="AI1258" s="1"/>
      <c r="AK1258" s="1"/>
      <c r="AL1258" s="1"/>
      <c r="AN1258" s="1"/>
    </row>
    <row r="1259" spans="1:40" ht="18.75" x14ac:dyDescent="0.3">
      <c r="A1259" s="329"/>
      <c r="B1259" s="32"/>
      <c r="C1259" s="330"/>
      <c r="D1259" s="330"/>
      <c r="E1259" s="330"/>
      <c r="F1259" s="331"/>
      <c r="G1259" s="321"/>
      <c r="H1259" s="604"/>
      <c r="I1259" s="321"/>
      <c r="J1259" s="321"/>
      <c r="K1259" s="321"/>
      <c r="L1259" s="291"/>
      <c r="M1259" s="222"/>
      <c r="N1259" s="174"/>
      <c r="O1259" s="174"/>
      <c r="P1259" s="174"/>
      <c r="Q1259" s="174"/>
      <c r="R1259" s="174"/>
      <c r="S1259" s="174"/>
      <c r="T1259" s="174"/>
      <c r="U1259" s="184"/>
      <c r="V1259" s="174"/>
      <c r="W1259" s="184"/>
      <c r="X1259" s="113"/>
      <c r="Y1259" s="113"/>
      <c r="Z1259" s="113"/>
      <c r="AA1259" s="113"/>
      <c r="AB1259" s="113"/>
      <c r="AC1259" s="113"/>
      <c r="AD1259" s="113"/>
      <c r="AE1259" s="113"/>
      <c r="AH1259" s="1"/>
      <c r="AI1259" s="1"/>
      <c r="AK1259" s="1"/>
      <c r="AL1259" s="1"/>
      <c r="AN1259" s="1"/>
    </row>
    <row r="1260" spans="1:40" s="113" customFormat="1" ht="18.75" x14ac:dyDescent="0.3">
      <c r="A1260" s="329"/>
      <c r="B1260" s="32"/>
      <c r="C1260" s="330"/>
      <c r="D1260" s="330"/>
      <c r="E1260" s="330"/>
      <c r="F1260" s="331"/>
      <c r="G1260" s="321"/>
      <c r="H1260" s="604"/>
      <c r="I1260" s="321"/>
      <c r="J1260" s="321"/>
      <c r="K1260" s="321"/>
      <c r="L1260" s="291"/>
      <c r="M1260" s="222"/>
      <c r="N1260" s="174"/>
      <c r="O1260" s="214"/>
      <c r="P1260" s="174"/>
      <c r="Q1260" s="174"/>
      <c r="R1260" s="174"/>
      <c r="S1260" s="174"/>
      <c r="T1260" s="174"/>
      <c r="U1260" s="174"/>
      <c r="V1260" s="174"/>
      <c r="W1260" s="174"/>
      <c r="X1260" s="124"/>
    </row>
    <row r="1261" spans="1:40" ht="15.75" x14ac:dyDescent="0.25">
      <c r="A1261" s="329"/>
      <c r="B1261" s="32"/>
      <c r="C1261" s="330"/>
      <c r="D1261" s="332"/>
      <c r="E1261" s="332"/>
      <c r="F1261" s="333"/>
      <c r="G1261" s="322"/>
      <c r="H1261" s="605"/>
      <c r="I1261" s="322"/>
      <c r="J1261" s="322"/>
      <c r="K1261" s="322"/>
      <c r="L1261" s="291"/>
      <c r="M1261" s="220"/>
      <c r="N1261" s="395"/>
      <c r="O1261" s="395"/>
      <c r="P1261" s="395"/>
      <c r="Q1261" s="395"/>
      <c r="R1261" s="395"/>
      <c r="S1261" s="183"/>
      <c r="T1261" s="183"/>
      <c r="U1261" s="183"/>
      <c r="V1261" s="200"/>
      <c r="W1261" s="183"/>
      <c r="X1261" s="113"/>
      <c r="Y1261" s="113"/>
      <c r="Z1261" s="113"/>
      <c r="AA1261" s="113"/>
      <c r="AB1261" s="113"/>
      <c r="AC1261" s="113"/>
      <c r="AD1261" s="113"/>
      <c r="AE1261" s="113"/>
      <c r="AH1261" s="1"/>
      <c r="AI1261" s="1"/>
      <c r="AK1261" s="1"/>
      <c r="AL1261" s="1"/>
      <c r="AN1261" s="1"/>
    </row>
    <row r="1262" spans="1:40" ht="15.75" x14ac:dyDescent="0.25">
      <c r="A1262" s="329"/>
      <c r="B1262" s="32"/>
      <c r="C1262" s="330"/>
      <c r="D1262" s="332"/>
      <c r="E1262" s="332"/>
      <c r="F1262" s="332"/>
      <c r="G1262" s="322"/>
      <c r="H1262" s="605"/>
      <c r="I1262" s="322"/>
      <c r="J1262" s="322"/>
      <c r="K1262" s="322"/>
      <c r="L1262" s="283"/>
      <c r="N1262" s="64"/>
      <c r="O1262" s="64"/>
      <c r="S1262" s="65"/>
      <c r="T1262" s="113"/>
      <c r="U1262" s="65"/>
      <c r="V1262" s="65"/>
      <c r="W1262" s="65"/>
      <c r="X1262" s="113"/>
      <c r="Y1262" s="113"/>
      <c r="Z1262" s="113"/>
      <c r="AA1262" s="113"/>
      <c r="AB1262" s="113"/>
      <c r="AC1262" s="113"/>
      <c r="AD1262" s="113"/>
      <c r="AE1262" s="113"/>
      <c r="AH1262" s="1"/>
      <c r="AI1262" s="1"/>
      <c r="AK1262" s="1"/>
      <c r="AL1262" s="1"/>
      <c r="AN1262" s="1"/>
    </row>
    <row r="1263" spans="1:40" ht="15.75" x14ac:dyDescent="0.25">
      <c r="A1263" s="329"/>
      <c r="B1263" s="32"/>
      <c r="C1263" s="330"/>
      <c r="D1263" s="332"/>
      <c r="E1263" s="332"/>
      <c r="F1263" s="410"/>
      <c r="G1263" s="322"/>
      <c r="H1263" s="605"/>
      <c r="I1263" s="322"/>
      <c r="J1263" s="322"/>
      <c r="K1263" s="322"/>
      <c r="N1263" s="198"/>
      <c r="O1263" s="66"/>
      <c r="S1263" s="113"/>
      <c r="T1263" s="113"/>
      <c r="U1263" s="113"/>
      <c r="V1263" s="113"/>
      <c r="W1263" s="124"/>
      <c r="X1263" s="113"/>
      <c r="Y1263" s="113"/>
      <c r="Z1263" s="113"/>
      <c r="AA1263" s="113"/>
      <c r="AB1263" s="113"/>
      <c r="AC1263" s="113"/>
      <c r="AD1263" s="113"/>
      <c r="AE1263" s="113"/>
      <c r="AH1263" s="1"/>
      <c r="AI1263" s="1"/>
      <c r="AK1263" s="1"/>
      <c r="AL1263" s="1"/>
      <c r="AN1263" s="1"/>
    </row>
    <row r="1264" spans="1:40" s="421" customFormat="1" ht="15.75" x14ac:dyDescent="0.25">
      <c r="A1264" s="411"/>
      <c r="B1264" s="411"/>
      <c r="C1264" s="412"/>
      <c r="D1264" s="413"/>
      <c r="E1264" s="413"/>
      <c r="F1264" s="414"/>
      <c r="G1264" s="415"/>
      <c r="H1264" s="606"/>
      <c r="I1264" s="415"/>
      <c r="J1264" s="415"/>
      <c r="K1264" s="415"/>
      <c r="L1264" s="416"/>
      <c r="M1264" s="417"/>
      <c r="N1264" s="418"/>
      <c r="O1264" s="419"/>
      <c r="P1264" s="420"/>
      <c r="Q1264" s="420"/>
      <c r="R1264" s="420"/>
      <c r="W1264" s="422"/>
    </row>
    <row r="1265" spans="1:40" s="421" customFormat="1" ht="15.75" x14ac:dyDescent="0.25">
      <c r="A1265" s="411"/>
      <c r="B1265" s="411"/>
      <c r="C1265" s="412"/>
      <c r="D1265" s="413"/>
      <c r="E1265" s="413"/>
      <c r="F1265" s="414"/>
      <c r="G1265" s="415"/>
      <c r="H1265" s="606"/>
      <c r="I1265" s="415"/>
      <c r="J1265" s="415"/>
      <c r="K1265" s="415"/>
      <c r="L1265" s="416"/>
      <c r="M1265" s="417"/>
      <c r="N1265" s="418"/>
      <c r="O1265" s="419"/>
      <c r="P1265" s="420"/>
      <c r="Q1265" s="420"/>
      <c r="R1265" s="420"/>
      <c r="W1265" s="422"/>
    </row>
    <row r="1266" spans="1:40" ht="15.75" x14ac:dyDescent="0.25">
      <c r="A1266" s="329"/>
      <c r="B1266" s="32"/>
      <c r="C1266" s="410"/>
      <c r="D1266" s="332"/>
      <c r="E1266" s="332"/>
      <c r="F1266" s="410"/>
      <c r="G1266" s="322"/>
      <c r="H1266" s="605"/>
      <c r="I1266" s="322"/>
      <c r="J1266" s="322"/>
      <c r="K1266" s="322"/>
      <c r="L1266" s="280"/>
      <c r="N1266" s="198"/>
      <c r="S1266" s="113"/>
      <c r="T1266" s="113"/>
      <c r="U1266" s="113"/>
      <c r="V1266" s="113"/>
      <c r="W1266" s="65"/>
      <c r="X1266" s="113"/>
      <c r="Y1266" s="113"/>
      <c r="Z1266" s="113"/>
      <c r="AA1266" s="113"/>
      <c r="AB1266" s="113"/>
      <c r="AC1266" s="113"/>
      <c r="AD1266" s="113"/>
      <c r="AE1266" s="113"/>
      <c r="AL1266" s="1"/>
      <c r="AN1266" s="1"/>
    </row>
    <row r="1267" spans="1:40" ht="15.75" hidden="1" customHeight="1" x14ac:dyDescent="0.25">
      <c r="A1267" s="329"/>
      <c r="B1267" s="32"/>
      <c r="C1267" s="410"/>
      <c r="D1267" s="332"/>
      <c r="E1267" s="332"/>
      <c r="F1267" s="410"/>
      <c r="G1267" s="322"/>
      <c r="H1267" s="605"/>
      <c r="I1267" s="322"/>
      <c r="J1267" s="322"/>
      <c r="K1267" s="322"/>
      <c r="L1267" s="290"/>
      <c r="M1267" s="217"/>
      <c r="N1267" s="182"/>
      <c r="O1267" s="113"/>
      <c r="P1267" s="113"/>
      <c r="Q1267" s="113"/>
      <c r="R1267" s="113"/>
      <c r="S1267" s="113"/>
      <c r="T1267" s="113"/>
      <c r="U1267" s="113"/>
      <c r="V1267" s="113"/>
      <c r="W1267" s="113"/>
      <c r="X1267" s="113"/>
      <c r="Y1267" s="113"/>
      <c r="Z1267" s="113"/>
      <c r="AA1267" s="113"/>
      <c r="AB1267" s="113"/>
      <c r="AC1267" s="113"/>
      <c r="AD1267" s="113"/>
      <c r="AE1267" s="113"/>
      <c r="AL1267" s="1"/>
      <c r="AN1267" s="1"/>
    </row>
    <row r="1268" spans="1:40" ht="15.6" hidden="1" customHeight="1" x14ac:dyDescent="0.25">
      <c r="A1268" s="329"/>
      <c r="B1268" s="32"/>
      <c r="C1268" s="410"/>
      <c r="D1268" s="332"/>
      <c r="E1268" s="332"/>
      <c r="F1268" s="410"/>
      <c r="G1268" s="322"/>
      <c r="H1268" s="605"/>
      <c r="I1268" s="322"/>
      <c r="J1268" s="322"/>
      <c r="K1268" s="322"/>
      <c r="L1268" s="290"/>
      <c r="M1268" s="220"/>
      <c r="N1268" s="647"/>
      <c r="O1268" s="648"/>
      <c r="P1268" s="648"/>
      <c r="Q1268" s="648"/>
      <c r="R1268" s="648"/>
      <c r="S1268" s="648"/>
      <c r="T1268" s="648"/>
      <c r="U1268" s="648"/>
      <c r="V1268" s="648"/>
      <c r="W1268" s="648"/>
      <c r="X1268" s="648"/>
      <c r="Y1268" s="648"/>
      <c r="Z1268" s="648"/>
      <c r="AA1268" s="648"/>
      <c r="AB1268" s="648"/>
      <c r="AC1268" s="648"/>
      <c r="AD1268" s="648"/>
      <c r="AE1268" s="648"/>
      <c r="AF1268" s="648"/>
      <c r="AG1268" s="648"/>
      <c r="AH1268" s="648"/>
      <c r="AI1268" s="648"/>
      <c r="AL1268" s="1"/>
      <c r="AN1268" s="1"/>
    </row>
    <row r="1269" spans="1:40" ht="15.6" customHeight="1" x14ac:dyDescent="0.25">
      <c r="A1269" s="329"/>
      <c r="B1269" s="32"/>
      <c r="C1269" s="410"/>
      <c r="D1269" s="332"/>
      <c r="E1269" s="332"/>
      <c r="F1269" s="410"/>
      <c r="G1269" s="322"/>
      <c r="H1269" s="605"/>
      <c r="I1269" s="322"/>
      <c r="J1269" s="322"/>
      <c r="K1269" s="322"/>
      <c r="L1269" s="280"/>
      <c r="M1269" s="220"/>
      <c r="N1269" s="393"/>
      <c r="O1269" s="393"/>
      <c r="P1269" s="393"/>
      <c r="Q1269" s="393"/>
      <c r="R1269" s="393"/>
      <c r="S1269" s="392"/>
      <c r="T1269" s="199"/>
      <c r="U1269" s="199"/>
      <c r="V1269" s="641"/>
      <c r="W1269" s="642"/>
      <c r="X1269" s="643"/>
      <c r="Y1269" s="199"/>
      <c r="Z1269" s="199"/>
      <c r="AA1269" s="199"/>
      <c r="AB1269" s="199"/>
      <c r="AC1269" s="199"/>
      <c r="AD1269" s="199"/>
      <c r="AE1269" s="199"/>
      <c r="AF1269" s="199"/>
      <c r="AG1269" s="199"/>
      <c r="AH1269" s="199"/>
      <c r="AI1269" s="199"/>
      <c r="AL1269" s="1"/>
      <c r="AN1269" s="1"/>
    </row>
    <row r="1270" spans="1:40" s="384" customFormat="1" ht="15.6" customHeight="1" x14ac:dyDescent="0.25">
      <c r="A1270" s="329"/>
      <c r="B1270" s="32"/>
      <c r="C1270" s="410"/>
      <c r="D1270" s="332"/>
      <c r="E1270" s="332"/>
      <c r="F1270" s="414"/>
      <c r="G1270" s="415"/>
      <c r="H1270" s="606"/>
      <c r="I1270" s="415"/>
      <c r="J1270" s="415"/>
      <c r="K1270" s="415"/>
      <c r="L1270" s="280"/>
      <c r="M1270" s="220"/>
      <c r="N1270" s="393"/>
      <c r="O1270" s="393"/>
      <c r="P1270" s="393"/>
      <c r="Q1270" s="393"/>
      <c r="R1270" s="393"/>
      <c r="S1270" s="392"/>
      <c r="T1270" s="199"/>
      <c r="U1270" s="199"/>
      <c r="V1270" s="390"/>
      <c r="W1270" s="391"/>
      <c r="X1270" s="392"/>
      <c r="Y1270" s="199"/>
      <c r="Z1270" s="199"/>
      <c r="AA1270" s="199"/>
      <c r="AB1270" s="199"/>
      <c r="AC1270" s="199"/>
      <c r="AD1270" s="199"/>
      <c r="AE1270" s="199"/>
      <c r="AF1270" s="199"/>
      <c r="AG1270" s="199"/>
      <c r="AH1270" s="199"/>
      <c r="AI1270" s="199"/>
    </row>
    <row r="1271" spans="1:40" s="384" customFormat="1" ht="15.6" customHeight="1" x14ac:dyDescent="0.25">
      <c r="A1271" s="329"/>
      <c r="B1271" s="32"/>
      <c r="C1271" s="410"/>
      <c r="D1271" s="332"/>
      <c r="E1271" s="332"/>
      <c r="F1271" s="414"/>
      <c r="G1271" s="415"/>
      <c r="H1271" s="606"/>
      <c r="I1271" s="415"/>
      <c r="J1271" s="415"/>
      <c r="K1271" s="415"/>
      <c r="L1271" s="280"/>
      <c r="M1271" s="220"/>
      <c r="N1271" s="393"/>
      <c r="O1271" s="393"/>
      <c r="P1271" s="393"/>
      <c r="Q1271" s="393"/>
      <c r="R1271" s="393"/>
      <c r="S1271" s="392"/>
      <c r="T1271" s="199"/>
      <c r="U1271" s="199"/>
      <c r="V1271" s="390"/>
      <c r="W1271" s="391"/>
      <c r="X1271" s="392"/>
      <c r="Y1271" s="199"/>
      <c r="Z1271" s="199"/>
      <c r="AA1271" s="199"/>
      <c r="AB1271" s="199"/>
      <c r="AC1271" s="199"/>
      <c r="AD1271" s="199"/>
      <c r="AE1271" s="199"/>
      <c r="AF1271" s="199"/>
      <c r="AG1271" s="199"/>
      <c r="AH1271" s="199"/>
      <c r="AI1271" s="199"/>
    </row>
    <row r="1272" spans="1:40" ht="15.75" x14ac:dyDescent="0.25">
      <c r="A1272" s="329"/>
      <c r="B1272" s="32"/>
      <c r="C1272" s="410"/>
      <c r="D1272" s="332"/>
      <c r="E1272" s="332"/>
      <c r="F1272" s="410"/>
      <c r="G1272" s="322"/>
      <c r="H1272" s="605"/>
      <c r="I1272" s="322"/>
      <c r="J1272" s="322"/>
      <c r="K1272" s="322"/>
      <c r="L1272" s="280"/>
      <c r="N1272" s="262"/>
      <c r="O1272" s="262"/>
      <c r="P1272" s="263"/>
      <c r="Q1272" s="262"/>
      <c r="R1272" s="262"/>
      <c r="S1272" s="257"/>
      <c r="T1272" s="161"/>
      <c r="U1272" s="161"/>
      <c r="V1272" s="180"/>
      <c r="W1272" s="180"/>
      <c r="X1272" s="180"/>
      <c r="Y1272" s="161"/>
      <c r="Z1272" s="181"/>
      <c r="AA1272" s="181"/>
      <c r="AB1272" s="181"/>
      <c r="AC1272" s="181"/>
      <c r="AD1272" s="161"/>
      <c r="AE1272" s="161"/>
      <c r="AF1272" s="161"/>
      <c r="AG1272" s="161"/>
      <c r="AH1272" s="161"/>
      <c r="AI1272" s="161"/>
      <c r="AL1272" s="1"/>
      <c r="AN1272" s="1"/>
    </row>
    <row r="1273" spans="1:40" s="113" customFormat="1" ht="15.6" hidden="1" customHeight="1" x14ac:dyDescent="0.25">
      <c r="A1273" s="329"/>
      <c r="B1273" s="32"/>
      <c r="C1273" s="410"/>
      <c r="D1273" s="332"/>
      <c r="E1273" s="332"/>
      <c r="F1273" s="410"/>
      <c r="G1273" s="322"/>
      <c r="H1273" s="605"/>
      <c r="I1273" s="322"/>
      <c r="J1273" s="322"/>
      <c r="K1273" s="322"/>
      <c r="L1273" s="290"/>
      <c r="M1273" s="398"/>
      <c r="N1273" s="399"/>
      <c r="O1273" s="399"/>
      <c r="P1273" s="399"/>
      <c r="Q1273" s="399"/>
      <c r="R1273" s="399"/>
      <c r="S1273" s="161"/>
      <c r="T1273" s="161"/>
      <c r="U1273" s="161"/>
      <c r="V1273" s="181"/>
      <c r="W1273" s="181"/>
      <c r="X1273" s="181"/>
      <c r="Y1273" s="161"/>
      <c r="Z1273" s="181"/>
      <c r="AA1273" s="181"/>
      <c r="AB1273" s="161"/>
      <c r="AC1273" s="161"/>
      <c r="AD1273" s="161"/>
      <c r="AE1273" s="161"/>
      <c r="AF1273" s="161"/>
      <c r="AG1273" s="161"/>
      <c r="AH1273" s="161"/>
      <c r="AI1273" s="161"/>
      <c r="AK1273" s="124"/>
    </row>
    <row r="1274" spans="1:40" s="113" customFormat="1" ht="15.6" hidden="1" customHeight="1" x14ac:dyDescent="0.25">
      <c r="A1274" s="329"/>
      <c r="B1274" s="32"/>
      <c r="C1274" s="410"/>
      <c r="D1274" s="332"/>
      <c r="E1274" s="332"/>
      <c r="F1274" s="410"/>
      <c r="G1274" s="322"/>
      <c r="H1274" s="605"/>
      <c r="I1274" s="322"/>
      <c r="J1274" s="322"/>
      <c r="K1274" s="322"/>
      <c r="L1274" s="290"/>
      <c r="M1274" s="396"/>
      <c r="N1274" s="397"/>
      <c r="O1274" s="397"/>
      <c r="P1274" s="397"/>
      <c r="Q1274" s="397"/>
      <c r="R1274" s="397"/>
      <c r="S1274" s="174"/>
      <c r="T1274" s="174"/>
      <c r="U1274" s="174"/>
      <c r="V1274" s="174"/>
      <c r="W1274" s="174"/>
      <c r="X1274" s="174"/>
      <c r="Y1274" s="174"/>
      <c r="Z1274" s="174"/>
      <c r="AA1274" s="174"/>
      <c r="AB1274" s="174"/>
      <c r="AC1274" s="174"/>
      <c r="AD1274" s="174"/>
      <c r="AE1274" s="174"/>
      <c r="AF1274" s="174"/>
      <c r="AG1274" s="174"/>
      <c r="AH1274" s="174"/>
      <c r="AI1274" s="174"/>
    </row>
    <row r="1275" spans="1:40" s="384" customFormat="1" ht="15.75" x14ac:dyDescent="0.25">
      <c r="A1275" s="329"/>
      <c r="B1275" s="32"/>
      <c r="C1275" s="410"/>
      <c r="D1275" s="332"/>
      <c r="E1275" s="332"/>
      <c r="F1275" s="414"/>
      <c r="G1275" s="415"/>
      <c r="H1275" s="606"/>
      <c r="I1275" s="415"/>
      <c r="J1275" s="415"/>
      <c r="K1275" s="415"/>
      <c r="L1275" s="290"/>
      <c r="M1275" s="220"/>
      <c r="N1275" s="260"/>
      <c r="O1275" s="260"/>
      <c r="P1275" s="260"/>
      <c r="Q1275" s="260"/>
      <c r="R1275" s="260"/>
      <c r="S1275" s="258"/>
      <c r="T1275" s="174"/>
      <c r="U1275" s="174"/>
      <c r="V1275" s="174"/>
      <c r="W1275" s="174"/>
      <c r="X1275" s="174"/>
      <c r="Y1275" s="174"/>
      <c r="Z1275" s="174"/>
      <c r="AA1275" s="174"/>
      <c r="AB1275" s="174"/>
      <c r="AC1275" s="174"/>
      <c r="AD1275" s="174"/>
      <c r="AE1275" s="174"/>
      <c r="AF1275" s="174"/>
      <c r="AG1275" s="174"/>
      <c r="AH1275" s="174"/>
      <c r="AI1275" s="174"/>
    </row>
    <row r="1276" spans="1:40" s="384" customFormat="1" ht="15.75" x14ac:dyDescent="0.25">
      <c r="A1276" s="329"/>
      <c r="B1276" s="32"/>
      <c r="C1276" s="410"/>
      <c r="D1276" s="332"/>
      <c r="E1276" s="332"/>
      <c r="F1276" s="414"/>
      <c r="G1276" s="415"/>
      <c r="H1276" s="606"/>
      <c r="I1276" s="415"/>
      <c r="J1276" s="415"/>
      <c r="K1276" s="415"/>
      <c r="L1276" s="290"/>
      <c r="M1276" s="220"/>
      <c r="N1276" s="260"/>
      <c r="O1276" s="260"/>
      <c r="P1276" s="260"/>
      <c r="Q1276" s="260"/>
      <c r="R1276" s="260"/>
      <c r="S1276" s="258"/>
      <c r="T1276" s="174"/>
      <c r="U1276" s="174"/>
      <c r="V1276" s="174"/>
      <c r="W1276" s="174"/>
      <c r="X1276" s="174"/>
      <c r="Y1276" s="174"/>
      <c r="Z1276" s="174"/>
      <c r="AA1276" s="174"/>
      <c r="AB1276" s="174"/>
      <c r="AC1276" s="174"/>
      <c r="AD1276" s="174"/>
      <c r="AE1276" s="174"/>
      <c r="AF1276" s="174"/>
      <c r="AG1276" s="174"/>
      <c r="AH1276" s="174"/>
      <c r="AI1276" s="174"/>
    </row>
    <row r="1277" spans="1:40" ht="15.75" x14ac:dyDescent="0.25">
      <c r="A1277" s="329"/>
      <c r="B1277" s="32"/>
      <c r="C1277" s="410"/>
      <c r="D1277" s="332"/>
      <c r="E1277" s="332"/>
      <c r="F1277" s="410"/>
      <c r="G1277" s="322"/>
      <c r="H1277" s="605"/>
      <c r="I1277" s="322"/>
      <c r="J1277" s="322"/>
      <c r="K1277" s="322"/>
      <c r="L1277" s="280"/>
      <c r="M1277" s="220"/>
      <c r="N1277" s="261"/>
      <c r="O1277" s="261"/>
      <c r="P1277" s="261"/>
      <c r="Q1277" s="261"/>
      <c r="R1277" s="261"/>
      <c r="S1277" s="259"/>
      <c r="T1277" s="183"/>
      <c r="U1277" s="183"/>
      <c r="V1277" s="200"/>
      <c r="W1277" s="183"/>
      <c r="X1277" s="200"/>
      <c r="Y1277" s="183"/>
      <c r="Z1277" s="183"/>
      <c r="AA1277" s="183"/>
      <c r="AB1277" s="183"/>
      <c r="AC1277" s="183"/>
      <c r="AD1277" s="183"/>
      <c r="AE1277" s="183"/>
      <c r="AF1277" s="183"/>
      <c r="AG1277" s="183"/>
      <c r="AH1277" s="183"/>
      <c r="AI1277" s="183"/>
      <c r="AL1277" s="1"/>
      <c r="AN1277" s="1"/>
    </row>
    <row r="1278" spans="1:40" ht="15.6" hidden="1" customHeight="1" x14ac:dyDescent="0.25">
      <c r="A1278" s="329"/>
      <c r="B1278" s="32"/>
      <c r="C1278" s="410"/>
      <c r="D1278" s="332"/>
      <c r="E1278" s="332"/>
      <c r="F1278" s="410"/>
      <c r="G1278" s="322"/>
      <c r="H1278" s="605"/>
      <c r="I1278" s="322"/>
      <c r="J1278" s="322"/>
      <c r="K1278" s="322"/>
      <c r="L1278" s="290"/>
      <c r="M1278" s="217"/>
      <c r="N1278" s="1"/>
      <c r="O1278" s="1"/>
      <c r="P1278" s="1"/>
      <c r="Q1278" s="1"/>
      <c r="R1278" s="1"/>
      <c r="AH1278" s="1"/>
      <c r="AI1278" s="1"/>
      <c r="AL1278" s="1"/>
      <c r="AN1278" s="1"/>
    </row>
    <row r="1279" spans="1:40" ht="15.6" hidden="1" customHeight="1" x14ac:dyDescent="0.25">
      <c r="A1279" s="329"/>
      <c r="B1279" s="32"/>
      <c r="C1279" s="410"/>
      <c r="D1279" s="332"/>
      <c r="E1279" s="332"/>
      <c r="F1279" s="410"/>
      <c r="G1279" s="322"/>
      <c r="H1279" s="605"/>
      <c r="I1279" s="322"/>
      <c r="J1279" s="322"/>
      <c r="K1279" s="322"/>
      <c r="L1279" s="290"/>
      <c r="M1279" s="217"/>
      <c r="N1279" s="1"/>
      <c r="O1279" s="1"/>
      <c r="P1279" s="1"/>
      <c r="Q1279" s="1"/>
      <c r="R1279" s="1"/>
      <c r="AH1279" s="1"/>
      <c r="AI1279" s="1"/>
      <c r="AL1279" s="1"/>
      <c r="AN1279" s="1"/>
    </row>
    <row r="1280" spans="1:40" s="384" customFormat="1" ht="15.75" x14ac:dyDescent="0.25">
      <c r="A1280" s="329"/>
      <c r="B1280" s="32"/>
      <c r="C1280" s="410"/>
      <c r="D1280" s="332"/>
      <c r="E1280" s="332"/>
      <c r="F1280" s="414"/>
      <c r="G1280" s="415"/>
      <c r="H1280" s="606"/>
      <c r="I1280" s="415"/>
      <c r="J1280" s="415"/>
      <c r="K1280" s="415"/>
      <c r="L1280" s="290"/>
      <c r="M1280" s="217"/>
    </row>
    <row r="1281" spans="1:40" s="384" customFormat="1" ht="15.75" x14ac:dyDescent="0.25">
      <c r="A1281" s="329"/>
      <c r="B1281" s="32"/>
      <c r="C1281" s="410"/>
      <c r="D1281" s="332"/>
      <c r="E1281" s="332"/>
      <c r="F1281" s="414"/>
      <c r="G1281" s="415"/>
      <c r="H1281" s="606"/>
      <c r="I1281" s="415"/>
      <c r="J1281" s="415"/>
      <c r="K1281" s="415"/>
      <c r="L1281" s="290"/>
      <c r="M1281" s="217"/>
    </row>
    <row r="1282" spans="1:40" ht="15.75" x14ac:dyDescent="0.25">
      <c r="A1282" s="329"/>
      <c r="B1282" s="32"/>
      <c r="C1282" s="410"/>
      <c r="D1282" s="332"/>
      <c r="E1282" s="332"/>
      <c r="F1282" s="410"/>
      <c r="G1282" s="322"/>
      <c r="H1282" s="605"/>
      <c r="I1282" s="322"/>
      <c r="J1282" s="322"/>
      <c r="K1282" s="322"/>
      <c r="L1282" s="280"/>
      <c r="O1282" s="64"/>
      <c r="S1282" s="113"/>
      <c r="T1282" s="113"/>
      <c r="U1282" s="113"/>
      <c r="V1282" s="113"/>
      <c r="W1282" s="113"/>
      <c r="X1282" s="113"/>
      <c r="Y1282" s="113"/>
      <c r="Z1282" s="113"/>
      <c r="AA1282" s="113"/>
      <c r="AB1282" s="113"/>
      <c r="AC1282" s="113"/>
      <c r="AD1282" s="113"/>
      <c r="AE1282" s="124"/>
      <c r="AL1282" s="1"/>
      <c r="AN1282" s="1"/>
    </row>
    <row r="1283" spans="1:40" ht="15.6" hidden="1" customHeight="1" x14ac:dyDescent="0.25">
      <c r="A1283" s="329"/>
      <c r="B1283" s="32"/>
      <c r="C1283" s="410"/>
      <c r="D1283" s="332"/>
      <c r="E1283" s="332"/>
      <c r="F1283" s="410"/>
      <c r="G1283" s="322"/>
      <c r="H1283" s="605"/>
      <c r="I1283" s="322"/>
      <c r="J1283" s="322"/>
      <c r="K1283" s="322"/>
      <c r="L1283" s="290"/>
      <c r="M1283" s="217"/>
      <c r="N1283" s="65"/>
      <c r="O1283" s="65"/>
      <c r="P1283" s="65"/>
      <c r="Q1283" s="65"/>
      <c r="R1283" s="65"/>
      <c r="S1283" s="65"/>
      <c r="T1283" s="65"/>
      <c r="U1283" s="65"/>
      <c r="V1283" s="113"/>
      <c r="W1283" s="113"/>
      <c r="X1283" s="65"/>
      <c r="Y1283" s="65"/>
      <c r="Z1283" s="65"/>
      <c r="AA1283" s="65"/>
      <c r="AB1283" s="65"/>
      <c r="AC1283" s="65"/>
      <c r="AD1283" s="65"/>
      <c r="AE1283" s="113"/>
      <c r="AL1283" s="1"/>
      <c r="AN1283" s="1"/>
    </row>
    <row r="1284" spans="1:40" ht="15.6" hidden="1" customHeight="1" x14ac:dyDescent="0.25">
      <c r="A1284" s="329"/>
      <c r="B1284" s="32"/>
      <c r="C1284" s="410"/>
      <c r="D1284" s="332"/>
      <c r="E1284" s="332"/>
      <c r="F1284" s="410"/>
      <c r="G1284" s="322"/>
      <c r="H1284" s="605"/>
      <c r="I1284" s="322"/>
      <c r="J1284" s="322"/>
      <c r="K1284" s="322"/>
      <c r="L1284" s="290"/>
      <c r="M1284" s="217"/>
      <c r="N1284" s="113"/>
      <c r="O1284" s="113"/>
      <c r="P1284" s="113"/>
      <c r="Q1284" s="113"/>
      <c r="R1284" s="113"/>
      <c r="S1284" s="113"/>
      <c r="T1284" s="113"/>
      <c r="U1284" s="113"/>
      <c r="V1284" s="113"/>
      <c r="W1284" s="113"/>
      <c r="X1284" s="113"/>
      <c r="Y1284" s="113"/>
      <c r="Z1284" s="113"/>
      <c r="AA1284" s="113"/>
      <c r="AB1284" s="113"/>
      <c r="AC1284" s="113"/>
      <c r="AD1284" s="113"/>
      <c r="AL1284" s="1"/>
      <c r="AN1284" s="1"/>
    </row>
    <row r="1285" spans="1:40" s="384" customFormat="1" ht="15.75" x14ac:dyDescent="0.25">
      <c r="A1285" s="329"/>
      <c r="B1285" s="32"/>
      <c r="C1285" s="410"/>
      <c r="D1285" s="332"/>
      <c r="E1285" s="332"/>
      <c r="F1285" s="414"/>
      <c r="G1285" s="415"/>
      <c r="H1285" s="606"/>
      <c r="I1285" s="415"/>
      <c r="J1285" s="415"/>
      <c r="K1285" s="415"/>
      <c r="L1285" s="290"/>
      <c r="M1285" s="217"/>
    </row>
    <row r="1286" spans="1:40" s="384" customFormat="1" ht="15.75" x14ac:dyDescent="0.25">
      <c r="A1286" s="329"/>
      <c r="B1286" s="32"/>
      <c r="C1286" s="410"/>
      <c r="D1286" s="332"/>
      <c r="E1286" s="332"/>
      <c r="F1286" s="414"/>
      <c r="G1286" s="415"/>
      <c r="H1286" s="606"/>
      <c r="I1286" s="415"/>
      <c r="J1286" s="415"/>
      <c r="K1286" s="415"/>
      <c r="L1286" s="290"/>
      <c r="M1286" s="217"/>
    </row>
    <row r="1287" spans="1:40" ht="15.75" x14ac:dyDescent="0.25">
      <c r="A1287" s="329"/>
      <c r="B1287" s="32"/>
      <c r="C1287" s="410"/>
      <c r="D1287" s="332"/>
      <c r="E1287" s="332"/>
      <c r="F1287" s="410"/>
      <c r="G1287" s="322"/>
      <c r="H1287" s="605"/>
      <c r="I1287" s="322"/>
      <c r="J1287" s="322"/>
      <c r="K1287" s="322"/>
      <c r="L1287" s="280"/>
      <c r="N1287" s="64"/>
      <c r="AL1287" s="1"/>
      <c r="AN1287" s="1"/>
    </row>
    <row r="1288" spans="1:40" ht="15.6" hidden="1" customHeight="1" x14ac:dyDescent="0.25">
      <c r="A1288" s="329"/>
      <c r="B1288" s="32"/>
      <c r="C1288" s="410"/>
      <c r="D1288" s="332"/>
      <c r="E1288" s="332"/>
      <c r="F1288" s="410"/>
      <c r="G1288" s="322"/>
      <c r="H1288" s="605"/>
      <c r="I1288" s="322"/>
      <c r="J1288" s="322"/>
      <c r="K1288" s="322"/>
      <c r="L1288" s="290"/>
      <c r="M1288" s="217"/>
      <c r="N1288" s="124"/>
      <c r="O1288" s="124"/>
      <c r="P1288" s="1"/>
      <c r="Q1288" s="1"/>
      <c r="R1288" s="1"/>
      <c r="AL1288" s="1"/>
      <c r="AN1288" s="1"/>
    </row>
    <row r="1289" spans="1:40" ht="15.6" hidden="1" customHeight="1" x14ac:dyDescent="0.25">
      <c r="A1289" s="329"/>
      <c r="B1289" s="32"/>
      <c r="C1289" s="410"/>
      <c r="D1289" s="332"/>
      <c r="E1289" s="332"/>
      <c r="F1289" s="410"/>
      <c r="G1289" s="322"/>
      <c r="H1289" s="605"/>
      <c r="I1289" s="322"/>
      <c r="J1289" s="322"/>
      <c r="K1289" s="322"/>
      <c r="L1289" s="290"/>
      <c r="M1289" s="217"/>
      <c r="N1289" s="124"/>
      <c r="O1289" s="124"/>
      <c r="P1289" s="1"/>
      <c r="Q1289" s="1"/>
      <c r="R1289" s="1"/>
      <c r="AL1289" s="1"/>
      <c r="AN1289" s="1"/>
    </row>
    <row r="1290" spans="1:40" s="384" customFormat="1" ht="15.75" x14ac:dyDescent="0.25">
      <c r="A1290" s="329"/>
      <c r="B1290" s="32"/>
      <c r="C1290" s="410"/>
      <c r="D1290" s="332"/>
      <c r="E1290" s="332"/>
      <c r="F1290" s="414"/>
      <c r="G1290" s="415"/>
      <c r="H1290" s="606"/>
      <c r="I1290" s="415"/>
      <c r="J1290" s="415"/>
      <c r="K1290" s="415"/>
      <c r="L1290" s="290"/>
      <c r="M1290" s="217"/>
      <c r="N1290" s="124"/>
      <c r="O1290" s="124"/>
    </row>
    <row r="1291" spans="1:40" s="384" customFormat="1" ht="15.75" x14ac:dyDescent="0.25">
      <c r="A1291" s="329"/>
      <c r="B1291" s="32"/>
      <c r="C1291" s="410"/>
      <c r="D1291" s="332"/>
      <c r="E1291" s="332"/>
      <c r="F1291" s="414"/>
      <c r="G1291" s="415"/>
      <c r="H1291" s="606"/>
      <c r="I1291" s="415"/>
      <c r="J1291" s="415"/>
      <c r="K1291" s="415"/>
      <c r="L1291" s="290"/>
      <c r="M1291" s="217"/>
      <c r="N1291" s="124"/>
      <c r="O1291" s="124"/>
    </row>
    <row r="1292" spans="1:40" ht="15.75" x14ac:dyDescent="0.25">
      <c r="A1292" s="329"/>
      <c r="B1292" s="32"/>
      <c r="C1292" s="410"/>
      <c r="D1292" s="332"/>
      <c r="E1292" s="332"/>
      <c r="F1292" s="410"/>
      <c r="G1292" s="322"/>
      <c r="H1292" s="605"/>
      <c r="I1292" s="322"/>
      <c r="J1292" s="322"/>
      <c r="K1292" s="322"/>
      <c r="L1292" s="280"/>
      <c r="N1292" s="64"/>
      <c r="AH1292" s="1"/>
      <c r="AI1292" s="1"/>
      <c r="AK1292" s="1"/>
      <c r="AL1292" s="1"/>
      <c r="AN1292" s="1"/>
    </row>
    <row r="1293" spans="1:40" ht="15.6" hidden="1" customHeight="1" x14ac:dyDescent="0.25">
      <c r="A1293" s="329"/>
      <c r="B1293" s="32"/>
      <c r="C1293" s="410"/>
      <c r="D1293" s="332"/>
      <c r="E1293" s="332"/>
      <c r="F1293" s="410"/>
      <c r="G1293" s="322"/>
      <c r="H1293" s="605"/>
      <c r="I1293" s="322"/>
      <c r="J1293" s="322"/>
      <c r="K1293" s="322"/>
      <c r="L1293" s="290"/>
      <c r="M1293" s="217"/>
      <c r="N1293" s="65"/>
      <c r="O1293" s="1"/>
      <c r="P1293" s="1"/>
      <c r="Q1293" s="1"/>
      <c r="R1293" s="1"/>
      <c r="AH1293" s="1"/>
      <c r="AI1293" s="1"/>
      <c r="AK1293" s="1"/>
      <c r="AL1293" s="1"/>
      <c r="AN1293" s="1"/>
    </row>
    <row r="1294" spans="1:40" ht="15.6" hidden="1" customHeight="1" x14ac:dyDescent="0.25">
      <c r="A1294" s="329"/>
      <c r="B1294" s="32"/>
      <c r="C1294" s="410"/>
      <c r="D1294" s="332"/>
      <c r="E1294" s="332"/>
      <c r="F1294" s="410"/>
      <c r="G1294" s="322"/>
      <c r="H1294" s="605"/>
      <c r="I1294" s="322"/>
      <c r="J1294" s="322"/>
      <c r="K1294" s="322"/>
      <c r="L1294" s="290"/>
      <c r="M1294" s="217"/>
      <c r="N1294" s="124"/>
      <c r="O1294" s="1"/>
      <c r="P1294" s="1"/>
      <c r="Q1294" s="1"/>
      <c r="R1294" s="1"/>
      <c r="AH1294" s="1"/>
      <c r="AI1294" s="1"/>
      <c r="AK1294" s="1"/>
      <c r="AL1294" s="1"/>
      <c r="AN1294" s="1"/>
    </row>
    <row r="1295" spans="1:40" s="384" customFormat="1" ht="15.75" x14ac:dyDescent="0.25">
      <c r="A1295" s="329"/>
      <c r="B1295" s="32"/>
      <c r="C1295" s="410"/>
      <c r="D1295" s="332"/>
      <c r="E1295" s="332"/>
      <c r="F1295" s="414"/>
      <c r="G1295" s="415"/>
      <c r="H1295" s="606"/>
      <c r="I1295" s="415"/>
      <c r="J1295" s="415"/>
      <c r="K1295" s="415"/>
      <c r="L1295" s="290"/>
      <c r="M1295" s="217"/>
      <c r="N1295" s="124"/>
    </row>
    <row r="1296" spans="1:40" s="384" customFormat="1" ht="15.75" x14ac:dyDescent="0.25">
      <c r="A1296" s="329"/>
      <c r="B1296" s="32"/>
      <c r="C1296" s="410"/>
      <c r="D1296" s="332"/>
      <c r="E1296" s="332"/>
      <c r="F1296" s="414"/>
      <c r="G1296" s="415"/>
      <c r="H1296" s="606"/>
      <c r="I1296" s="415"/>
      <c r="J1296" s="415"/>
      <c r="K1296" s="415"/>
      <c r="L1296" s="290"/>
      <c r="M1296" s="217"/>
      <c r="N1296" s="124"/>
    </row>
    <row r="1297" spans="1:40" ht="15.75" x14ac:dyDescent="0.25">
      <c r="A1297" s="329"/>
      <c r="B1297" s="32"/>
      <c r="C1297" s="410"/>
      <c r="D1297" s="332"/>
      <c r="E1297" s="332"/>
      <c r="F1297" s="410"/>
      <c r="G1297" s="322"/>
      <c r="H1297" s="605"/>
      <c r="I1297" s="322"/>
      <c r="J1297" s="322"/>
      <c r="K1297" s="322"/>
      <c r="L1297" s="280"/>
      <c r="AH1297" s="1"/>
      <c r="AI1297" s="1"/>
      <c r="AK1297" s="1"/>
      <c r="AL1297" s="1"/>
      <c r="AN1297" s="1"/>
    </row>
    <row r="1298" spans="1:40" ht="15.6" hidden="1" customHeight="1" x14ac:dyDescent="0.25">
      <c r="A1298" s="329"/>
      <c r="B1298" s="32"/>
      <c r="C1298" s="410"/>
      <c r="D1298" s="332"/>
      <c r="E1298" s="332"/>
      <c r="F1298" s="410"/>
      <c r="G1298" s="322"/>
      <c r="H1298" s="605"/>
      <c r="I1298" s="322"/>
      <c r="J1298" s="322"/>
      <c r="K1298" s="322"/>
      <c r="L1298" s="290"/>
      <c r="M1298" s="217"/>
      <c r="N1298" s="1"/>
      <c r="O1298" s="1"/>
      <c r="P1298" s="1"/>
      <c r="Q1298" s="1"/>
      <c r="R1298" s="1"/>
      <c r="AH1298" s="1"/>
      <c r="AI1298" s="1"/>
      <c r="AK1298" s="1"/>
      <c r="AL1298" s="1"/>
      <c r="AN1298" s="1"/>
    </row>
    <row r="1299" spans="1:40" ht="15.6" hidden="1" customHeight="1" x14ac:dyDescent="0.25">
      <c r="A1299" s="329"/>
      <c r="B1299" s="32"/>
      <c r="C1299" s="410"/>
      <c r="D1299" s="332"/>
      <c r="E1299" s="332"/>
      <c r="F1299" s="410"/>
      <c r="G1299" s="322"/>
      <c r="H1299" s="605"/>
      <c r="I1299" s="322"/>
      <c r="J1299" s="322"/>
      <c r="K1299" s="322"/>
      <c r="L1299" s="290"/>
      <c r="M1299" s="217"/>
      <c r="N1299" s="124"/>
      <c r="O1299" s="1"/>
      <c r="P1299" s="1"/>
      <c r="Q1299" s="1"/>
      <c r="R1299" s="1"/>
      <c r="AH1299" s="1"/>
      <c r="AI1299" s="1"/>
      <c r="AK1299" s="1"/>
      <c r="AL1299" s="1"/>
      <c r="AN1299" s="1"/>
    </row>
    <row r="1300" spans="1:40" s="384" customFormat="1" ht="15.75" x14ac:dyDescent="0.25">
      <c r="A1300" s="329"/>
      <c r="B1300" s="32"/>
      <c r="C1300" s="410"/>
      <c r="D1300" s="332"/>
      <c r="E1300" s="332"/>
      <c r="F1300" s="410"/>
      <c r="G1300" s="415"/>
      <c r="H1300" s="606"/>
      <c r="I1300" s="415"/>
      <c r="J1300" s="415"/>
      <c r="K1300" s="415"/>
      <c r="L1300" s="290"/>
      <c r="M1300" s="217"/>
      <c r="N1300" s="124"/>
    </row>
    <row r="1301" spans="1:40" s="384" customFormat="1" ht="15.75" x14ac:dyDescent="0.25">
      <c r="A1301" s="329"/>
      <c r="B1301" s="32"/>
      <c r="C1301" s="410"/>
      <c r="D1301" s="332"/>
      <c r="E1301" s="332"/>
      <c r="F1301" s="410"/>
      <c r="G1301" s="415"/>
      <c r="H1301" s="606"/>
      <c r="I1301" s="415"/>
      <c r="J1301" s="415"/>
      <c r="K1301" s="415"/>
      <c r="L1301" s="290"/>
      <c r="M1301" s="217"/>
      <c r="N1301" s="124"/>
    </row>
    <row r="1302" spans="1:40" ht="15.75" x14ac:dyDescent="0.25">
      <c r="A1302" s="329"/>
      <c r="B1302" s="32"/>
      <c r="C1302" s="410"/>
      <c r="D1302" s="332"/>
      <c r="E1302" s="332"/>
      <c r="F1302" s="410"/>
      <c r="G1302" s="322"/>
      <c r="H1302" s="605"/>
      <c r="I1302" s="322"/>
      <c r="J1302" s="322"/>
      <c r="K1302" s="322"/>
      <c r="L1302" s="280"/>
      <c r="AH1302" s="1"/>
      <c r="AI1302" s="1"/>
      <c r="AK1302" s="1"/>
      <c r="AL1302" s="1"/>
      <c r="AN1302" s="1"/>
    </row>
    <row r="1303" spans="1:40" ht="15.6" hidden="1" customHeight="1" x14ac:dyDescent="0.25">
      <c r="A1303" s="329"/>
      <c r="B1303" s="32"/>
      <c r="C1303" s="410"/>
      <c r="D1303" s="332"/>
      <c r="E1303" s="332"/>
      <c r="F1303" s="410"/>
      <c r="G1303" s="322"/>
      <c r="H1303" s="605"/>
      <c r="I1303" s="322"/>
      <c r="J1303" s="322"/>
      <c r="K1303" s="322"/>
      <c r="L1303" s="290"/>
      <c r="M1303" s="217"/>
      <c r="N1303" s="1"/>
      <c r="O1303" s="1"/>
      <c r="P1303" s="1"/>
      <c r="Q1303" s="1"/>
      <c r="R1303" s="1"/>
      <c r="AH1303" s="1"/>
      <c r="AI1303" s="1"/>
      <c r="AK1303" s="1"/>
      <c r="AL1303" s="1"/>
      <c r="AN1303" s="1"/>
    </row>
    <row r="1304" spans="1:40" ht="15.6" hidden="1" customHeight="1" x14ac:dyDescent="0.25">
      <c r="A1304" s="329"/>
      <c r="B1304" s="32"/>
      <c r="C1304" s="410"/>
      <c r="D1304" s="332"/>
      <c r="E1304" s="332"/>
      <c r="F1304" s="410"/>
      <c r="G1304" s="322"/>
      <c r="H1304" s="605"/>
      <c r="I1304" s="322"/>
      <c r="J1304" s="322"/>
      <c r="K1304" s="322"/>
      <c r="L1304" s="290"/>
      <c r="M1304" s="217"/>
      <c r="N1304" s="1"/>
      <c r="O1304" s="1"/>
      <c r="P1304" s="1"/>
      <c r="Q1304" s="1"/>
      <c r="R1304" s="1"/>
      <c r="AH1304" s="1"/>
      <c r="AI1304" s="1"/>
      <c r="AK1304" s="1"/>
      <c r="AL1304" s="1"/>
      <c r="AN1304" s="1"/>
    </row>
    <row r="1305" spans="1:40" s="384" customFormat="1" ht="15.75" x14ac:dyDescent="0.25">
      <c r="A1305" s="329"/>
      <c r="B1305" s="32"/>
      <c r="C1305" s="410"/>
      <c r="D1305" s="332"/>
      <c r="E1305" s="332"/>
      <c r="F1305" s="410"/>
      <c r="G1305" s="415"/>
      <c r="H1305" s="606"/>
      <c r="I1305" s="415"/>
      <c r="J1305" s="415"/>
      <c r="K1305" s="415"/>
      <c r="L1305" s="290"/>
      <c r="M1305" s="217"/>
    </row>
    <row r="1306" spans="1:40" s="384" customFormat="1" ht="15.75" x14ac:dyDescent="0.25">
      <c r="A1306" s="329"/>
      <c r="B1306" s="32"/>
      <c r="C1306" s="410"/>
      <c r="D1306" s="332"/>
      <c r="E1306" s="332"/>
      <c r="F1306" s="410"/>
      <c r="G1306" s="415"/>
      <c r="H1306" s="606"/>
      <c r="I1306" s="415"/>
      <c r="J1306" s="415"/>
      <c r="K1306" s="415"/>
      <c r="L1306" s="290"/>
      <c r="M1306" s="217"/>
    </row>
    <row r="1307" spans="1:40" ht="15.75" x14ac:dyDescent="0.25">
      <c r="A1307" s="329"/>
      <c r="B1307" s="32"/>
      <c r="C1307" s="410"/>
      <c r="D1307" s="332"/>
      <c r="E1307" s="332"/>
      <c r="F1307" s="410"/>
      <c r="G1307" s="322"/>
      <c r="H1307" s="605"/>
      <c r="I1307" s="322"/>
      <c r="J1307" s="322"/>
      <c r="K1307" s="322"/>
      <c r="L1307" s="280"/>
      <c r="AH1307" s="1"/>
      <c r="AI1307" s="1"/>
      <c r="AK1307" s="1"/>
      <c r="AL1307" s="1"/>
      <c r="AN1307" s="1"/>
    </row>
    <row r="1308" spans="1:40" s="384" customFormat="1" ht="15.75" x14ac:dyDescent="0.25">
      <c r="A1308" s="329"/>
      <c r="B1308" s="32"/>
      <c r="C1308" s="410"/>
      <c r="D1308" s="332"/>
      <c r="E1308" s="332"/>
      <c r="F1308" s="414"/>
      <c r="G1308" s="415"/>
      <c r="H1308" s="606"/>
      <c r="I1308" s="415"/>
      <c r="J1308" s="415"/>
      <c r="K1308" s="415"/>
      <c r="L1308" s="280"/>
      <c r="M1308" s="216"/>
      <c r="N1308" s="211"/>
      <c r="O1308" s="211"/>
      <c r="P1308" s="211"/>
      <c r="Q1308" s="211"/>
      <c r="R1308" s="211"/>
    </row>
    <row r="1309" spans="1:40" s="384" customFormat="1" ht="15.75" x14ac:dyDescent="0.25">
      <c r="A1309" s="329"/>
      <c r="B1309" s="32"/>
      <c r="C1309" s="410"/>
      <c r="D1309" s="332"/>
      <c r="E1309" s="332"/>
      <c r="F1309" s="414"/>
      <c r="G1309" s="415"/>
      <c r="H1309" s="606"/>
      <c r="I1309" s="415"/>
      <c r="J1309" s="415"/>
      <c r="K1309" s="415"/>
      <c r="L1309" s="280"/>
      <c r="M1309" s="216"/>
      <c r="N1309" s="211"/>
      <c r="O1309" s="211"/>
      <c r="P1309" s="211"/>
      <c r="Q1309" s="211"/>
      <c r="R1309" s="211"/>
    </row>
    <row r="1310" spans="1:40" ht="15.75" x14ac:dyDescent="0.25">
      <c r="A1310" s="329"/>
      <c r="B1310" s="32"/>
      <c r="C1310" s="410"/>
      <c r="D1310" s="332"/>
      <c r="E1310" s="332"/>
      <c r="F1310" s="332"/>
      <c r="G1310" s="323"/>
      <c r="H1310" s="607"/>
      <c r="I1310" s="323"/>
      <c r="J1310" s="323"/>
      <c r="K1310" s="323"/>
      <c r="L1310" s="280"/>
      <c r="AH1310" s="1"/>
      <c r="AI1310" s="1"/>
      <c r="AK1310" s="1"/>
      <c r="AL1310" s="1"/>
      <c r="AN1310" s="1"/>
    </row>
    <row r="1311" spans="1:40" ht="15.6" hidden="1" customHeight="1" x14ac:dyDescent="0.25">
      <c r="A1311" s="329"/>
      <c r="B1311" s="32"/>
      <c r="C1311" s="334"/>
      <c r="D1311" s="332"/>
      <c r="E1311" s="332"/>
      <c r="F1311" s="332"/>
      <c r="G1311" s="323"/>
      <c r="H1311" s="607"/>
      <c r="I1311" s="323"/>
      <c r="J1311" s="323"/>
      <c r="K1311" s="323"/>
      <c r="L1311" s="290"/>
      <c r="M1311" s="217"/>
      <c r="N1311" s="1"/>
      <c r="O1311" s="1"/>
      <c r="P1311" s="1"/>
      <c r="Q1311" s="1"/>
      <c r="R1311" s="1"/>
      <c r="AH1311" s="1"/>
      <c r="AI1311" s="1"/>
      <c r="AK1311" s="1"/>
      <c r="AL1311" s="1"/>
      <c r="AN1311" s="1"/>
    </row>
    <row r="1312" spans="1:40" ht="15.6" hidden="1" customHeight="1" x14ac:dyDescent="0.25">
      <c r="A1312" s="329"/>
      <c r="B1312" s="32"/>
      <c r="C1312" s="334"/>
      <c r="D1312" s="332"/>
      <c r="E1312" s="332"/>
      <c r="F1312" s="332"/>
      <c r="G1312" s="323"/>
      <c r="H1312" s="607"/>
      <c r="I1312" s="323"/>
      <c r="J1312" s="323"/>
      <c r="K1312" s="323"/>
      <c r="L1312" s="290"/>
      <c r="M1312" s="217"/>
      <c r="N1312" s="1"/>
      <c r="O1312" s="1"/>
      <c r="P1312" s="1"/>
      <c r="Q1312" s="1"/>
      <c r="R1312" s="1"/>
      <c r="AH1312" s="1"/>
      <c r="AI1312" s="1"/>
      <c r="AK1312" s="1"/>
      <c r="AL1312" s="1"/>
      <c r="AN1312" s="1"/>
    </row>
    <row r="1313" spans="1:40" s="384" customFormat="1" ht="15.75" x14ac:dyDescent="0.25">
      <c r="A1313" s="329"/>
      <c r="B1313" s="32"/>
      <c r="C1313" s="334"/>
      <c r="D1313" s="332"/>
      <c r="E1313" s="332"/>
      <c r="F1313" s="332"/>
      <c r="G1313" s="323"/>
      <c r="H1313" s="607"/>
      <c r="I1313" s="323"/>
      <c r="J1313" s="323"/>
      <c r="K1313" s="323"/>
      <c r="L1313" s="290"/>
      <c r="M1313" s="217"/>
    </row>
    <row r="1314" spans="1:40" s="384" customFormat="1" ht="15.75" x14ac:dyDescent="0.25">
      <c r="A1314" s="329"/>
      <c r="B1314" s="32"/>
      <c r="C1314" s="334"/>
      <c r="D1314" s="332"/>
      <c r="E1314" s="332"/>
      <c r="F1314" s="332"/>
      <c r="G1314" s="323"/>
      <c r="H1314" s="607"/>
      <c r="I1314" s="323"/>
      <c r="J1314" s="323"/>
      <c r="K1314" s="323"/>
      <c r="L1314" s="290"/>
      <c r="M1314" s="217"/>
    </row>
    <row r="1316" spans="1:40" ht="18.75" x14ac:dyDescent="0.3">
      <c r="G1316" s="360"/>
      <c r="H1316" s="608"/>
      <c r="I1316" s="360"/>
      <c r="J1316" s="360"/>
      <c r="K1316" s="360"/>
      <c r="AH1316" s="1"/>
      <c r="AI1316" s="1"/>
      <c r="AK1316" s="1"/>
      <c r="AL1316" s="1"/>
      <c r="AN1316" s="1"/>
    </row>
    <row r="1317" spans="1:40" ht="18.75" x14ac:dyDescent="0.3">
      <c r="G1317" s="360"/>
      <c r="H1317" s="608"/>
      <c r="I1317" s="360"/>
      <c r="J1317" s="360"/>
      <c r="K1317" s="360"/>
      <c r="AH1317" s="1"/>
      <c r="AI1317" s="1"/>
      <c r="AK1317" s="1"/>
      <c r="AL1317" s="1"/>
      <c r="AN1317" s="1"/>
    </row>
    <row r="1318" spans="1:40" ht="18.75" x14ac:dyDescent="0.3">
      <c r="G1318" s="360"/>
      <c r="H1318" s="608"/>
      <c r="I1318" s="360"/>
      <c r="J1318" s="360"/>
      <c r="K1318" s="360"/>
      <c r="L1318" s="211"/>
      <c r="M1318" s="211"/>
      <c r="AH1318" s="1"/>
      <c r="AI1318" s="1"/>
      <c r="AK1318" s="1"/>
      <c r="AL1318" s="1"/>
      <c r="AN1318" s="1"/>
    </row>
    <row r="1319" spans="1:40" ht="18.75" x14ac:dyDescent="0.3">
      <c r="G1319" s="360"/>
      <c r="H1319" s="608"/>
      <c r="I1319" s="360"/>
      <c r="J1319" s="360"/>
      <c r="K1319" s="360"/>
      <c r="L1319" s="211"/>
      <c r="M1319" s="211"/>
      <c r="AH1319" s="1"/>
      <c r="AI1319" s="1"/>
      <c r="AK1319" s="1"/>
      <c r="AL1319" s="1"/>
      <c r="AN1319" s="1"/>
    </row>
    <row r="1320" spans="1:40" ht="18.75" x14ac:dyDescent="0.3">
      <c r="G1320" s="360"/>
      <c r="H1320" s="608"/>
      <c r="I1320" s="360"/>
      <c r="J1320" s="360"/>
      <c r="K1320" s="360"/>
      <c r="L1320" s="211"/>
      <c r="M1320" s="211"/>
      <c r="AH1320" s="1"/>
      <c r="AI1320" s="1"/>
      <c r="AK1320" s="1"/>
      <c r="AL1320" s="1"/>
      <c r="AN1320" s="1"/>
    </row>
    <row r="1321" spans="1:40" ht="18.75" x14ac:dyDescent="0.3">
      <c r="G1321" s="360"/>
      <c r="H1321" s="608"/>
      <c r="I1321" s="360"/>
      <c r="J1321" s="360"/>
      <c r="K1321" s="360"/>
      <c r="L1321" s="211"/>
      <c r="M1321" s="211"/>
      <c r="AH1321" s="1"/>
      <c r="AI1321" s="1"/>
      <c r="AK1321" s="1"/>
      <c r="AL1321" s="1"/>
      <c r="AN1321" s="1"/>
    </row>
    <row r="1322" spans="1:40" ht="18.75" x14ac:dyDescent="0.3">
      <c r="G1322" s="360"/>
      <c r="H1322" s="608"/>
      <c r="I1322" s="360"/>
      <c r="J1322" s="360"/>
      <c r="K1322" s="360"/>
      <c r="L1322" s="211"/>
      <c r="M1322" s="211"/>
      <c r="AH1322" s="1"/>
      <c r="AI1322" s="1"/>
      <c r="AK1322" s="1"/>
      <c r="AL1322" s="1"/>
      <c r="AN1322" s="1"/>
    </row>
    <row r="1323" spans="1:40" ht="18.75" x14ac:dyDescent="0.3">
      <c r="G1323" s="360"/>
      <c r="H1323" s="608"/>
      <c r="I1323" s="360"/>
      <c r="J1323" s="360"/>
      <c r="K1323" s="360"/>
      <c r="L1323" s="211"/>
      <c r="M1323" s="211"/>
      <c r="AH1323" s="1"/>
      <c r="AI1323" s="1"/>
      <c r="AK1323" s="1"/>
      <c r="AL1323" s="1"/>
      <c r="AN1323" s="1"/>
    </row>
    <row r="1324" spans="1:40" ht="18.75" x14ac:dyDescent="0.3">
      <c r="G1324" s="360"/>
      <c r="H1324" s="608"/>
      <c r="I1324" s="360"/>
      <c r="J1324" s="360"/>
      <c r="K1324" s="360"/>
      <c r="L1324" s="211"/>
      <c r="M1324" s="211"/>
      <c r="AH1324" s="1"/>
      <c r="AI1324" s="1"/>
      <c r="AK1324" s="1"/>
      <c r="AL1324" s="1"/>
      <c r="AN1324" s="1"/>
    </row>
    <row r="1325" spans="1:40" ht="18.75" x14ac:dyDescent="0.3">
      <c r="G1325" s="360"/>
      <c r="H1325" s="608"/>
      <c r="I1325" s="360"/>
      <c r="J1325" s="360"/>
      <c r="K1325" s="360"/>
      <c r="L1325" s="211"/>
      <c r="M1325" s="211"/>
      <c r="AH1325" s="1"/>
      <c r="AI1325" s="1"/>
      <c r="AK1325" s="1"/>
      <c r="AL1325" s="1"/>
      <c r="AN1325" s="1"/>
    </row>
    <row r="1326" spans="1:40" ht="18.75" x14ac:dyDescent="0.3">
      <c r="G1326" s="360"/>
      <c r="H1326" s="608"/>
      <c r="I1326" s="360"/>
      <c r="J1326" s="360"/>
      <c r="K1326" s="360"/>
      <c r="L1326" s="211"/>
      <c r="M1326" s="211"/>
      <c r="AH1326" s="1"/>
      <c r="AI1326" s="1"/>
      <c r="AK1326" s="1"/>
      <c r="AL1326" s="1"/>
      <c r="AN1326" s="1"/>
    </row>
    <row r="1327" spans="1:40" ht="18.75" x14ac:dyDescent="0.3">
      <c r="G1327" s="360"/>
      <c r="H1327" s="608"/>
      <c r="I1327" s="360"/>
      <c r="J1327" s="360"/>
      <c r="K1327" s="360"/>
      <c r="L1327" s="211"/>
      <c r="M1327" s="211"/>
      <c r="AH1327" s="1"/>
      <c r="AI1327" s="1"/>
      <c r="AK1327" s="1"/>
      <c r="AL1327" s="1"/>
      <c r="AN1327" s="1"/>
    </row>
    <row r="1328" spans="1:40" ht="18.75" x14ac:dyDescent="0.3">
      <c r="G1328" s="360"/>
      <c r="H1328" s="608"/>
      <c r="I1328" s="360"/>
      <c r="J1328" s="360"/>
      <c r="K1328" s="360"/>
      <c r="L1328" s="211"/>
      <c r="M1328" s="211"/>
      <c r="AH1328" s="1"/>
      <c r="AI1328" s="1"/>
      <c r="AK1328" s="1"/>
      <c r="AL1328" s="1"/>
      <c r="AN1328" s="1"/>
    </row>
    <row r="1329" spans="1:40" ht="18.75" x14ac:dyDescent="0.3">
      <c r="G1329" s="360"/>
      <c r="H1329" s="608"/>
      <c r="I1329" s="360"/>
      <c r="J1329" s="360"/>
      <c r="K1329" s="360"/>
      <c r="L1329" s="211"/>
      <c r="M1329" s="211"/>
      <c r="AH1329" s="1"/>
      <c r="AI1329" s="1"/>
      <c r="AK1329" s="1"/>
      <c r="AL1329" s="1"/>
      <c r="AN1329" s="1"/>
    </row>
    <row r="1330" spans="1:40" ht="18.75" x14ac:dyDescent="0.3">
      <c r="G1330" s="360"/>
      <c r="H1330" s="608"/>
      <c r="I1330" s="360"/>
      <c r="J1330" s="360"/>
      <c r="K1330" s="360"/>
      <c r="L1330" s="211"/>
      <c r="M1330" s="211"/>
      <c r="AH1330" s="1"/>
      <c r="AI1330" s="1"/>
      <c r="AK1330" s="1"/>
      <c r="AL1330" s="1"/>
      <c r="AN1330" s="1"/>
    </row>
    <row r="1331" spans="1:40" ht="18.75" x14ac:dyDescent="0.3">
      <c r="G1331" s="360"/>
      <c r="H1331" s="608"/>
      <c r="I1331" s="360"/>
      <c r="J1331" s="360"/>
      <c r="K1331" s="360"/>
      <c r="L1331" s="211"/>
      <c r="M1331" s="211"/>
      <c r="AH1331" s="1"/>
      <c r="AI1331" s="1"/>
      <c r="AK1331" s="1"/>
      <c r="AL1331" s="1"/>
      <c r="AN1331" s="1"/>
    </row>
    <row r="1332" spans="1:40" ht="18.75" x14ac:dyDescent="0.3">
      <c r="G1332" s="360"/>
      <c r="H1332" s="608"/>
      <c r="I1332" s="360"/>
      <c r="J1332" s="360"/>
      <c r="K1332" s="360"/>
      <c r="L1332" s="211"/>
      <c r="M1332" s="211"/>
      <c r="AH1332" s="1"/>
      <c r="AI1332" s="1"/>
      <c r="AK1332" s="1"/>
      <c r="AL1332" s="1"/>
      <c r="AN1332" s="1"/>
    </row>
    <row r="1333" spans="1:40" ht="18.75" x14ac:dyDescent="0.3">
      <c r="G1333" s="360"/>
      <c r="H1333" s="608"/>
      <c r="I1333" s="360"/>
      <c r="J1333" s="360"/>
      <c r="K1333" s="360"/>
      <c r="L1333" s="211"/>
      <c r="M1333" s="211"/>
      <c r="AH1333" s="1"/>
      <c r="AI1333" s="1"/>
      <c r="AK1333" s="1"/>
      <c r="AL1333" s="1"/>
      <c r="AN1333" s="1"/>
    </row>
    <row r="1334" spans="1:40" s="242" customFormat="1" ht="18.75" x14ac:dyDescent="0.3">
      <c r="A1334" s="335"/>
      <c r="E1334" s="335"/>
      <c r="G1334" s="360"/>
      <c r="H1334" s="608"/>
      <c r="I1334" s="360"/>
      <c r="J1334" s="360"/>
      <c r="K1334" s="360"/>
      <c r="L1334" s="279"/>
      <c r="M1334" s="216"/>
      <c r="N1334" s="211"/>
      <c r="O1334" s="211"/>
      <c r="P1334" s="211"/>
      <c r="Q1334" s="211"/>
      <c r="R1334" s="211"/>
    </row>
    <row r="1335" spans="1:40" ht="18.75" x14ac:dyDescent="0.3">
      <c r="G1335" s="423"/>
      <c r="H1335" s="609"/>
      <c r="I1335" s="423"/>
      <c r="J1335" s="423"/>
      <c r="K1335" s="423"/>
      <c r="AH1335" s="1"/>
      <c r="AI1335" s="1"/>
      <c r="AK1335" s="1"/>
      <c r="AL1335" s="1"/>
      <c r="AN1335" s="1"/>
    </row>
    <row r="1336" spans="1:40" s="113" customFormat="1" ht="18.75" x14ac:dyDescent="0.3">
      <c r="A1336" s="335"/>
      <c r="B1336" s="242"/>
      <c r="C1336" s="242"/>
      <c r="D1336" s="242"/>
      <c r="E1336" s="335"/>
      <c r="F1336" s="242"/>
      <c r="G1336" s="360"/>
      <c r="H1336" s="608"/>
      <c r="I1336" s="360"/>
      <c r="J1336" s="360"/>
      <c r="K1336" s="360"/>
      <c r="L1336" s="279"/>
      <c r="M1336" s="216"/>
      <c r="N1336" s="211"/>
      <c r="O1336" s="211"/>
      <c r="P1336" s="211"/>
      <c r="Q1336" s="211"/>
      <c r="R1336" s="211"/>
    </row>
    <row r="1337" spans="1:40" s="242" customFormat="1" ht="18.75" x14ac:dyDescent="0.3">
      <c r="A1337" s="335"/>
      <c r="E1337" s="335"/>
      <c r="G1337" s="360"/>
      <c r="H1337" s="608"/>
      <c r="I1337" s="360"/>
      <c r="J1337" s="360"/>
      <c r="K1337" s="360"/>
      <c r="L1337" s="279"/>
      <c r="M1337" s="216"/>
      <c r="N1337" s="211"/>
      <c r="O1337" s="211"/>
      <c r="P1337" s="211"/>
      <c r="Q1337" s="211"/>
      <c r="R1337" s="211"/>
    </row>
    <row r="1338" spans="1:40" ht="18.75" x14ac:dyDescent="0.3">
      <c r="G1338" s="360"/>
      <c r="H1338" s="608"/>
      <c r="I1338" s="360"/>
      <c r="J1338" s="360"/>
      <c r="K1338" s="360"/>
      <c r="L1338" s="280"/>
      <c r="AH1338" s="1"/>
      <c r="AI1338" s="1"/>
      <c r="AK1338" s="1"/>
      <c r="AL1338" s="1"/>
      <c r="AN1338" s="1"/>
    </row>
    <row r="1339" spans="1:40" x14ac:dyDescent="0.25">
      <c r="L1339" s="280"/>
      <c r="AH1339" s="1"/>
      <c r="AI1339" s="1"/>
      <c r="AK1339" s="1"/>
      <c r="AL1339" s="1"/>
      <c r="AN1339" s="1"/>
    </row>
  </sheetData>
  <mergeCells count="18">
    <mergeCell ref="A6:J6"/>
    <mergeCell ref="A7:J7"/>
    <mergeCell ref="H10:H11"/>
    <mergeCell ref="A1256:K1256"/>
    <mergeCell ref="A1257:K1257"/>
    <mergeCell ref="V1269:X1269"/>
    <mergeCell ref="E1:I1"/>
    <mergeCell ref="N1256:W1256"/>
    <mergeCell ref="N1268:AI1268"/>
    <mergeCell ref="A10:A11"/>
    <mergeCell ref="B10:B11"/>
    <mergeCell ref="C10:C11"/>
    <mergeCell ref="D10:D11"/>
    <mergeCell ref="E10:E11"/>
    <mergeCell ref="F10:F11"/>
    <mergeCell ref="G10:G11"/>
    <mergeCell ref="I10:I11"/>
    <mergeCell ref="J10:K10"/>
  </mergeCells>
  <pageMargins left="0.23622047244094491" right="0.23622047244094491" top="0.74803149606299213" bottom="0.39370078740157483" header="0.31496062992125984" footer="0.31496062992125984"/>
  <pageSetup paperSize="9" scale="53" orientation="portrait" r:id="rId1"/>
  <rowBreaks count="2" manualBreakCount="2">
    <brk id="1241" max="10" man="1"/>
    <brk id="1256" max="10" man="1"/>
  </rowBreaks>
  <colBreaks count="3" manualBreakCount="3">
    <brk id="12" max="1201" man="1"/>
    <brk id="19" max="1201" man="1"/>
    <brk id="26" max="11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view="pageBreakPreview" zoomScaleNormal="100" zoomScaleSheetLayoutView="100" workbookViewId="0">
      <selection activeCell="N36" sqref="N36"/>
    </sheetView>
  </sheetViews>
  <sheetFormatPr defaultRowHeight="15" x14ac:dyDescent="0.25"/>
  <cols>
    <col min="1" max="1" width="67.28515625" customWidth="1"/>
    <col min="2" max="2" width="4.5703125" customWidth="1"/>
    <col min="3" max="3" width="6.140625" customWidth="1"/>
    <col min="4" max="5" width="11.42578125" style="241" customWidth="1"/>
    <col min="6" max="8" width="14.42578125" style="15" customWidth="1"/>
  </cols>
  <sheetData>
    <row r="1" spans="1:9" ht="15.75" x14ac:dyDescent="0.25">
      <c r="A1" s="10"/>
      <c r="B1" s="631"/>
      <c r="C1" s="631"/>
      <c r="D1" s="631"/>
      <c r="E1" s="631"/>
      <c r="F1" s="631"/>
      <c r="G1" s="661" t="s">
        <v>1196</v>
      </c>
      <c r="H1" s="661"/>
      <c r="I1" s="241"/>
    </row>
    <row r="2" spans="1:9" ht="15.75" x14ac:dyDescent="0.25">
      <c r="A2" s="10"/>
      <c r="B2" s="631"/>
      <c r="C2" s="631"/>
      <c r="D2" s="631"/>
      <c r="E2" s="631"/>
      <c r="F2" s="631"/>
      <c r="G2" s="655" t="s">
        <v>1197</v>
      </c>
      <c r="H2" s="655"/>
      <c r="I2" s="241"/>
    </row>
    <row r="3" spans="1:9" s="241" customFormat="1" ht="15.75" x14ac:dyDescent="0.25">
      <c r="A3" s="10"/>
      <c r="B3" s="579"/>
      <c r="C3" s="579"/>
      <c r="D3" s="579"/>
      <c r="E3" s="579"/>
      <c r="F3" s="579"/>
      <c r="G3" s="655" t="s">
        <v>1195</v>
      </c>
      <c r="H3" s="655"/>
    </row>
    <row r="4" spans="1:9" s="241" customFormat="1" ht="15.75" x14ac:dyDescent="0.25">
      <c r="A4" s="10"/>
      <c r="B4" s="579"/>
      <c r="C4" s="579"/>
      <c r="D4" s="579"/>
      <c r="E4" s="579"/>
      <c r="F4" s="579"/>
      <c r="G4" s="655" t="s">
        <v>1194</v>
      </c>
      <c r="H4" s="655"/>
    </row>
    <row r="5" spans="1:9" s="241" customFormat="1" ht="15.75" x14ac:dyDescent="0.25">
      <c r="A5" s="10"/>
      <c r="B5" s="579"/>
      <c r="C5" s="579"/>
      <c r="D5" s="579"/>
      <c r="E5" s="579"/>
      <c r="F5" s="579"/>
      <c r="G5" s="655" t="s">
        <v>1193</v>
      </c>
      <c r="H5" s="655"/>
    </row>
    <row r="6" spans="1:9" ht="18.75" customHeight="1" x14ac:dyDescent="0.25">
      <c r="A6" s="658" t="s">
        <v>1174</v>
      </c>
      <c r="B6" s="658"/>
      <c r="C6" s="658"/>
      <c r="D6" s="658"/>
      <c r="E6" s="658"/>
      <c r="F6" s="658"/>
      <c r="G6" s="658"/>
      <c r="H6" s="658"/>
      <c r="I6" s="658"/>
    </row>
    <row r="7" spans="1:9" s="112" customFormat="1" ht="16.5" x14ac:dyDescent="0.25">
      <c r="A7" s="658" t="s">
        <v>1175</v>
      </c>
      <c r="B7" s="658"/>
      <c r="C7" s="658"/>
      <c r="D7" s="658"/>
      <c r="E7" s="658"/>
      <c r="F7" s="658"/>
      <c r="G7" s="658"/>
      <c r="H7" s="658"/>
      <c r="I7" s="658"/>
    </row>
    <row r="8" spans="1:9" ht="16.5" x14ac:dyDescent="0.25">
      <c r="A8" s="658" t="s">
        <v>1176</v>
      </c>
      <c r="B8" s="658"/>
      <c r="C8" s="658"/>
      <c r="D8" s="658"/>
      <c r="E8" s="658"/>
      <c r="F8" s="658"/>
      <c r="G8" s="658"/>
      <c r="H8" s="658"/>
      <c r="I8" s="658"/>
    </row>
    <row r="9" spans="1:9" x14ac:dyDescent="0.25">
      <c r="A9" s="241"/>
      <c r="B9" s="449"/>
      <c r="C9" s="449"/>
      <c r="D9" s="449"/>
      <c r="E9" s="449"/>
      <c r="F9" s="164"/>
      <c r="G9" s="164"/>
      <c r="H9" s="164" t="s">
        <v>1</v>
      </c>
      <c r="I9" s="241"/>
    </row>
    <row r="10" spans="1:9" s="241" customFormat="1" ht="15" customHeight="1" x14ac:dyDescent="0.25">
      <c r="A10" s="659" t="s">
        <v>1055</v>
      </c>
      <c r="B10" s="659" t="s">
        <v>262</v>
      </c>
      <c r="C10" s="659" t="s">
        <v>263</v>
      </c>
      <c r="D10" s="625" t="s">
        <v>468</v>
      </c>
      <c r="E10" s="656" t="s">
        <v>1066</v>
      </c>
      <c r="F10" s="619" t="s">
        <v>1156</v>
      </c>
      <c r="G10" s="652" t="s">
        <v>1135</v>
      </c>
      <c r="H10" s="653"/>
    </row>
    <row r="11" spans="1:9" ht="43.15" customHeight="1" x14ac:dyDescent="0.25">
      <c r="A11" s="660"/>
      <c r="B11" s="660"/>
      <c r="C11" s="660"/>
      <c r="D11" s="651"/>
      <c r="E11" s="657"/>
      <c r="F11" s="620"/>
      <c r="G11" s="450" t="s">
        <v>961</v>
      </c>
      <c r="H11" s="450" t="s">
        <v>962</v>
      </c>
      <c r="I11" s="241"/>
    </row>
    <row r="12" spans="1:9" s="468" customFormat="1" ht="15.75" x14ac:dyDescent="0.25">
      <c r="A12" s="469" t="s">
        <v>936</v>
      </c>
      <c r="B12" s="467"/>
      <c r="C12" s="467"/>
      <c r="D12" s="574"/>
      <c r="E12" s="592"/>
      <c r="F12" s="466"/>
      <c r="G12" s="466">
        <v>14816.56</v>
      </c>
      <c r="H12" s="466">
        <v>29633.1</v>
      </c>
    </row>
    <row r="13" spans="1:9" ht="15.75" x14ac:dyDescent="0.25">
      <c r="A13" s="465" t="s">
        <v>83</v>
      </c>
      <c r="B13" s="573" t="s">
        <v>84</v>
      </c>
      <c r="C13" s="56"/>
      <c r="D13" s="576">
        <f t="shared" ref="D13:E13" si="0">SUM(D14:D20)</f>
        <v>186701.71</v>
      </c>
      <c r="E13" s="576">
        <f t="shared" si="0"/>
        <v>196352.5</v>
      </c>
      <c r="F13" s="165">
        <f>SUM(F14:F20)</f>
        <v>195706.58000000002</v>
      </c>
      <c r="G13" s="165">
        <f t="shared" ref="G13:H13" si="1">SUM(G14:G20)</f>
        <v>196909.8</v>
      </c>
      <c r="H13" s="165">
        <f t="shared" si="1"/>
        <v>180905.55000000002</v>
      </c>
      <c r="I13" s="241"/>
    </row>
    <row r="14" spans="1:9" ht="31.5" x14ac:dyDescent="0.25">
      <c r="A14" s="21" t="s">
        <v>231</v>
      </c>
      <c r="B14" s="14" t="s">
        <v>84</v>
      </c>
      <c r="C14" s="14" t="s">
        <v>122</v>
      </c>
      <c r="D14" s="575">
        <f>'Пр.3 Рд,пр, ЦС,ВР 23-25'!F11</f>
        <v>6554.2</v>
      </c>
      <c r="E14" s="575">
        <f>'Пр.3 Рд,пр, ЦС,ВР 23-25'!G11</f>
        <v>6432.8</v>
      </c>
      <c r="F14" s="18">
        <f>'Пр.3 Рд,пр, ЦС,ВР 23-25'!H11</f>
        <v>6750.1</v>
      </c>
      <c r="G14" s="18">
        <f>'Пр.3 Рд,пр, ЦС,ВР 23-25'!I11</f>
        <v>6652.3</v>
      </c>
      <c r="H14" s="18">
        <f>'Пр.3 Рд,пр, ЦС,ВР 23-25'!J11</f>
        <v>6770.2</v>
      </c>
    </row>
    <row r="15" spans="1:9" ht="47.25" x14ac:dyDescent="0.25">
      <c r="A15" s="21" t="s">
        <v>233</v>
      </c>
      <c r="B15" s="14" t="s">
        <v>84</v>
      </c>
      <c r="C15" s="14" t="s">
        <v>123</v>
      </c>
      <c r="D15" s="575">
        <f>'Пр.3 Рд,пр, ЦС,ВР 23-25'!F27</f>
        <v>7874.2000000000007</v>
      </c>
      <c r="E15" s="575">
        <f>'Пр.3 Рд,пр, ЦС,ВР 23-25'!G27</f>
        <v>8328.7999999999993</v>
      </c>
      <c r="F15" s="18">
        <f>'Пр.3 Рд,пр, ЦС,ВР 23-25'!H27</f>
        <v>8054.11</v>
      </c>
      <c r="G15" s="18">
        <f>'Пр.3 Рд,пр, ЦС,ВР 23-25'!I27</f>
        <v>8125.9</v>
      </c>
      <c r="H15" s="18">
        <f>'Пр.3 Рд,пр, ЦС,ВР 23-25'!J27</f>
        <v>8507.2199999999993</v>
      </c>
    </row>
    <row r="16" spans="1:9" ht="47.25" x14ac:dyDescent="0.25">
      <c r="A16" s="17" t="s">
        <v>105</v>
      </c>
      <c r="B16" s="14" t="s">
        <v>84</v>
      </c>
      <c r="C16" s="14" t="s">
        <v>106</v>
      </c>
      <c r="D16" s="575">
        <f>'Пр.3 Рд,пр, ЦС,ВР 23-25'!F43</f>
        <v>75147.91</v>
      </c>
      <c r="E16" s="575">
        <f>'Пр.3 Рд,пр, ЦС,ВР 23-25'!G43</f>
        <v>77321.399999999994</v>
      </c>
      <c r="F16" s="18">
        <f>'Пр.3 Рд,пр, ЦС,ВР 23-25'!H43</f>
        <v>90899.38</v>
      </c>
      <c r="G16" s="18">
        <f>'Пр.3 Рд,пр, ЦС,ВР 23-25'!I43</f>
        <v>91683.13</v>
      </c>
      <c r="H16" s="18">
        <f>'Пр.3 Рд,пр, ЦС,ВР 23-25'!J43</f>
        <v>85626.37000000001</v>
      </c>
    </row>
    <row r="17" spans="1:8" ht="47.25" x14ac:dyDescent="0.25">
      <c r="A17" s="17" t="s">
        <v>85</v>
      </c>
      <c r="B17" s="14" t="s">
        <v>84</v>
      </c>
      <c r="C17" s="14" t="s">
        <v>86</v>
      </c>
      <c r="D17" s="575">
        <v>19700.900000000001</v>
      </c>
      <c r="E17" s="575">
        <v>19541.900000000001</v>
      </c>
      <c r="F17" s="18">
        <f>'Пр.3 Рд,пр, ЦС,ВР 23-25'!H100</f>
        <v>21745.440000000002</v>
      </c>
      <c r="G17" s="18">
        <f>'Пр.3 Рд,пр, ЦС,ВР 23-25'!I100</f>
        <v>21969.45</v>
      </c>
      <c r="H17" s="18">
        <f>'Пр.3 Рд,пр, ЦС,ВР 23-25'!J100</f>
        <v>21243.78</v>
      </c>
    </row>
    <row r="18" spans="1:8" s="112" customFormat="1" ht="15.75" x14ac:dyDescent="0.25">
      <c r="A18" s="17" t="s">
        <v>560</v>
      </c>
      <c r="B18" s="14" t="s">
        <v>84</v>
      </c>
      <c r="C18" s="14" t="s">
        <v>148</v>
      </c>
      <c r="D18" s="575">
        <f>'Пр.3 Рд,пр, ЦС,ВР 23-25'!F127</f>
        <v>0</v>
      </c>
      <c r="E18" s="575">
        <f>'Пр.3 Рд,пр, ЦС,ВР 23-25'!G127</f>
        <v>0</v>
      </c>
      <c r="F18" s="18">
        <f>'Пр.3 Рд,пр, ЦС,ВР 23-25'!H127</f>
        <v>0</v>
      </c>
      <c r="G18" s="18">
        <f>'Пр.3 Рд,пр, ЦС,ВР 23-25'!I127</f>
        <v>0</v>
      </c>
      <c r="H18" s="18">
        <f>'Пр.3 Рд,пр, ЦС,ВР 23-25'!J127</f>
        <v>0</v>
      </c>
    </row>
    <row r="19" spans="1:8" s="112" customFormat="1" ht="15.75" x14ac:dyDescent="0.25">
      <c r="A19" s="17" t="s">
        <v>670</v>
      </c>
      <c r="B19" s="14" t="s">
        <v>84</v>
      </c>
      <c r="C19" s="14" t="s">
        <v>201</v>
      </c>
      <c r="D19" s="575">
        <f>'Пр.3 Рд,пр, ЦС,ВР 23-25'!F135</f>
        <v>50</v>
      </c>
      <c r="E19" s="575">
        <f>'Пр.3 Рд,пр, ЦС,ВР 23-25'!G135</f>
        <v>0</v>
      </c>
      <c r="F19" s="18">
        <f>'Пр.3 Рд,пр, ЦС,ВР 23-25'!H135</f>
        <v>500</v>
      </c>
      <c r="G19" s="18">
        <f>'Пр.3 Рд,пр, ЦС,ВР 23-25'!I135</f>
        <v>50</v>
      </c>
      <c r="H19" s="18">
        <f>'Пр.3 Рд,пр, ЦС,ВР 23-25'!J135</f>
        <v>50</v>
      </c>
    </row>
    <row r="20" spans="1:8" ht="15.75" x14ac:dyDescent="0.25">
      <c r="A20" s="57" t="s">
        <v>98</v>
      </c>
      <c r="B20" s="14" t="s">
        <v>84</v>
      </c>
      <c r="C20" s="14" t="s">
        <v>99</v>
      </c>
      <c r="D20" s="575">
        <v>77374.5</v>
      </c>
      <c r="E20" s="575">
        <v>84727.6</v>
      </c>
      <c r="F20" s="18">
        <f>'Пр.3 Рд,пр, ЦС,ВР 23-25'!H141</f>
        <v>67757.55</v>
      </c>
      <c r="G20" s="18">
        <f>'Пр.3 Рд,пр, ЦС,ВР 23-25'!I141</f>
        <v>68429.02</v>
      </c>
      <c r="H20" s="18">
        <f>'Пр.3 Рд,пр, ЦС,ВР 23-25'!J141</f>
        <v>58707.98</v>
      </c>
    </row>
    <row r="21" spans="1:8" ht="15.75" hidden="1" x14ac:dyDescent="0.25">
      <c r="A21" s="13" t="s">
        <v>121</v>
      </c>
      <c r="B21" s="16" t="s">
        <v>122</v>
      </c>
      <c r="C21" s="14"/>
      <c r="D21" s="576">
        <f t="shared" ref="D21:H21" si="2">D22</f>
        <v>0</v>
      </c>
      <c r="E21" s="576">
        <f t="shared" si="2"/>
        <v>0</v>
      </c>
      <c r="F21" s="27">
        <f t="shared" si="2"/>
        <v>0</v>
      </c>
      <c r="G21" s="27">
        <f t="shared" si="2"/>
        <v>0</v>
      </c>
      <c r="H21" s="27">
        <f t="shared" si="2"/>
        <v>0</v>
      </c>
    </row>
    <row r="22" spans="1:8" ht="15.75" hidden="1" x14ac:dyDescent="0.25">
      <c r="A22" s="17" t="s">
        <v>124</v>
      </c>
      <c r="B22" s="14" t="s">
        <v>122</v>
      </c>
      <c r="C22" s="14" t="s">
        <v>125</v>
      </c>
      <c r="D22" s="575"/>
      <c r="E22" s="575"/>
      <c r="F22" s="18"/>
      <c r="G22" s="18"/>
      <c r="H22" s="18"/>
    </row>
    <row r="23" spans="1:8" ht="18" customHeight="1" x14ac:dyDescent="0.25">
      <c r="A23" s="23" t="s">
        <v>127</v>
      </c>
      <c r="B23" s="16" t="s">
        <v>123</v>
      </c>
      <c r="C23" s="16"/>
      <c r="D23" s="576">
        <f t="shared" ref="D23:H23" si="3">D24</f>
        <v>10548.8</v>
      </c>
      <c r="E23" s="576">
        <f t="shared" si="3"/>
        <v>9932.9</v>
      </c>
      <c r="F23" s="27">
        <f t="shared" si="3"/>
        <v>9989.2000000000007</v>
      </c>
      <c r="G23" s="27">
        <f t="shared" si="3"/>
        <v>8856.7999999999993</v>
      </c>
      <c r="H23" s="27">
        <f t="shared" si="3"/>
        <v>8836.7999999999993</v>
      </c>
    </row>
    <row r="24" spans="1:8" ht="31.5" x14ac:dyDescent="0.25">
      <c r="A24" s="21" t="s">
        <v>658</v>
      </c>
      <c r="B24" s="14" t="s">
        <v>123</v>
      </c>
      <c r="C24" s="14" t="s">
        <v>137</v>
      </c>
      <c r="D24" s="575">
        <v>10548.8</v>
      </c>
      <c r="E24" s="575">
        <v>9932.9</v>
      </c>
      <c r="F24" s="18">
        <f>'Пр.3 Рд,пр, ЦС,ВР 23-25'!H238</f>
        <v>9989.2000000000007</v>
      </c>
      <c r="G24" s="18">
        <f>'Пр.3 Рд,пр, ЦС,ВР 23-25'!I238</f>
        <v>8856.7999999999993</v>
      </c>
      <c r="H24" s="18">
        <f>'Пр.3 Рд,пр, ЦС,ВР 23-25'!J238</f>
        <v>8836.7999999999993</v>
      </c>
    </row>
    <row r="25" spans="1:8" ht="15.75" x14ac:dyDescent="0.25">
      <c r="A25" s="30" t="s">
        <v>130</v>
      </c>
      <c r="B25" s="16" t="s">
        <v>106</v>
      </c>
      <c r="C25" s="16"/>
      <c r="D25" s="576">
        <f t="shared" ref="D25:E25" si="4">D26+D27+D28+D29</f>
        <v>8936.6</v>
      </c>
      <c r="E25" s="576">
        <f t="shared" si="4"/>
        <v>8717.4</v>
      </c>
      <c r="F25" s="27">
        <f t="shared" ref="F25:H25" si="5">F26+F27+F28+F29</f>
        <v>6756.4323999999997</v>
      </c>
      <c r="G25" s="27">
        <f t="shared" si="5"/>
        <v>6918.2263999999996</v>
      </c>
      <c r="H25" s="27">
        <f t="shared" si="5"/>
        <v>7044.5527999999995</v>
      </c>
    </row>
    <row r="26" spans="1:8" ht="15.75" x14ac:dyDescent="0.25">
      <c r="A26" s="58" t="s">
        <v>131</v>
      </c>
      <c r="B26" s="14" t="s">
        <v>106</v>
      </c>
      <c r="C26" s="14" t="s">
        <v>132</v>
      </c>
      <c r="D26" s="575">
        <f>'Пр.3 Рд,пр, ЦС,ВР 23-25'!F264</f>
        <v>19.2</v>
      </c>
      <c r="E26" s="575">
        <f>'Пр.3 Рд,пр, ЦС,ВР 23-25'!G264</f>
        <v>0</v>
      </c>
      <c r="F26" s="18">
        <f>'Пр.3 Рд,пр, ЦС,ВР 23-25'!H264</f>
        <v>256.2</v>
      </c>
      <c r="G26" s="18">
        <f>'Пр.3 Рд,пр, ЦС,ВР 23-25'!I264</f>
        <v>256.2</v>
      </c>
      <c r="H26" s="18">
        <f>'Пр.3 Рд,пр, ЦС,ВР 23-25'!J264</f>
        <v>256.2</v>
      </c>
    </row>
    <row r="27" spans="1:8" ht="15.75" x14ac:dyDescent="0.25">
      <c r="A27" s="57" t="s">
        <v>205</v>
      </c>
      <c r="B27" s="14" t="s">
        <v>106</v>
      </c>
      <c r="C27" s="14" t="s">
        <v>162</v>
      </c>
      <c r="D27" s="575">
        <f>'Пр.3 Рд,пр, ЦС,ВР 23-25'!F274</f>
        <v>3258</v>
      </c>
      <c r="E27" s="575">
        <f>'Пр.3 Рд,пр, ЦС,ВР 23-25'!G274</f>
        <v>3258</v>
      </c>
      <c r="F27" s="18">
        <f>'Пр.3 Рд,пр, ЦС,ВР 23-25'!H274</f>
        <v>3258</v>
      </c>
      <c r="G27" s="18">
        <f>'Пр.3 Рд,пр, ЦС,ВР 23-25'!I274</f>
        <v>3258</v>
      </c>
      <c r="H27" s="18">
        <f>'Пр.3 Рд,пр, ЦС,ВР 23-25'!J274</f>
        <v>3258</v>
      </c>
    </row>
    <row r="28" spans="1:8" ht="15.75" x14ac:dyDescent="0.25">
      <c r="A28" s="57" t="s">
        <v>207</v>
      </c>
      <c r="B28" s="14" t="s">
        <v>106</v>
      </c>
      <c r="C28" s="14" t="s">
        <v>125</v>
      </c>
      <c r="D28" s="575">
        <f>'Пр.3 Рд,пр, ЦС,ВР 23-25'!F280</f>
        <v>4773.6000000000004</v>
      </c>
      <c r="E28" s="575">
        <f>'Пр.3 Рд,пр, ЦС,ВР 23-25'!G280</f>
        <v>4773.6000000000004</v>
      </c>
      <c r="F28" s="18">
        <f>'Пр.3 Рд,пр, ЦС,ВР 23-25'!H280</f>
        <v>2533</v>
      </c>
      <c r="G28" s="18">
        <f>'Пр.3 Рд,пр, ЦС,ВР 23-25'!I280</f>
        <v>2681</v>
      </c>
      <c r="H28" s="18">
        <f>'Пр.3 Рд,пр, ЦС,ВР 23-25'!J280</f>
        <v>2793</v>
      </c>
    </row>
    <row r="29" spans="1:8" ht="15.75" x14ac:dyDescent="0.25">
      <c r="A29" s="59" t="s">
        <v>134</v>
      </c>
      <c r="B29" s="14" t="s">
        <v>106</v>
      </c>
      <c r="C29" s="14" t="s">
        <v>135</v>
      </c>
      <c r="D29" s="575">
        <f>'Пр.3 Рд,пр, ЦС,ВР 23-25'!F297</f>
        <v>885.8</v>
      </c>
      <c r="E29" s="575">
        <f>'Пр.3 Рд,пр, ЦС,ВР 23-25'!G297</f>
        <v>685.8</v>
      </c>
      <c r="F29" s="18">
        <f>'Пр.3 Рд,пр, ЦС,ВР 23-25'!H297</f>
        <v>709.23239999999998</v>
      </c>
      <c r="G29" s="18">
        <f>'Пр.3 Рд,пр, ЦС,ВР 23-25'!I297</f>
        <v>723.02639999999997</v>
      </c>
      <c r="H29" s="18">
        <f>'Пр.3 Рд,пр, ЦС,ВР 23-25'!J297</f>
        <v>737.3528</v>
      </c>
    </row>
    <row r="30" spans="1:8" ht="15.75" x14ac:dyDescent="0.25">
      <c r="A30" s="30" t="s">
        <v>187</v>
      </c>
      <c r="B30" s="16" t="s">
        <v>132</v>
      </c>
      <c r="C30" s="16"/>
      <c r="D30" s="576">
        <f t="shared" ref="D30:E30" si="6">SUM(D31:D34)</f>
        <v>160973.09999999998</v>
      </c>
      <c r="E30" s="576">
        <f t="shared" si="6"/>
        <v>168817.2</v>
      </c>
      <c r="F30" s="27">
        <f t="shared" ref="F30:H30" si="7">SUM(F31:F34)</f>
        <v>88413.312000000005</v>
      </c>
      <c r="G30" s="27">
        <f t="shared" si="7"/>
        <v>40703.532999999996</v>
      </c>
      <c r="H30" s="27">
        <f t="shared" si="7"/>
        <v>39328.409999999996</v>
      </c>
    </row>
    <row r="31" spans="1:8" ht="15.75" x14ac:dyDescent="0.25">
      <c r="A31" s="58" t="s">
        <v>188</v>
      </c>
      <c r="B31" s="14" t="s">
        <v>132</v>
      </c>
      <c r="C31" s="14" t="s">
        <v>84</v>
      </c>
      <c r="D31" s="575">
        <f>'Пр.3 Рд,пр, ЦС,ВР 23-25'!F329</f>
        <v>19022.699999999997</v>
      </c>
      <c r="E31" s="575">
        <f>'Пр.3 Рд,пр, ЦС,ВР 23-25'!G329</f>
        <v>19182.699999999997</v>
      </c>
      <c r="F31" s="18">
        <f>'Пр.3 Рд,пр, ЦС,ВР 23-25'!H329</f>
        <v>14020.23</v>
      </c>
      <c r="G31" s="18">
        <f>'Пр.3 Рд,пр, ЦС,ВР 23-25'!I329</f>
        <v>2115.5129999999999</v>
      </c>
      <c r="H31" s="18">
        <f>'Пр.3 Рд,пр, ЦС,ВР 23-25'!J329</f>
        <v>340</v>
      </c>
    </row>
    <row r="32" spans="1:8" ht="15.75" x14ac:dyDescent="0.25">
      <c r="A32" s="58" t="s">
        <v>211</v>
      </c>
      <c r="B32" s="14" t="s">
        <v>132</v>
      </c>
      <c r="C32" s="14" t="s">
        <v>122</v>
      </c>
      <c r="D32" s="575">
        <f>'Пр.3 Рд,пр, ЦС,ВР 23-25'!F347</f>
        <v>62459.1</v>
      </c>
      <c r="E32" s="575">
        <f>'Пр.3 Рд,пр, ЦС,ВР 23-25'!G347</f>
        <v>65441.8</v>
      </c>
      <c r="F32" s="18">
        <f>'Пр.3 Рд,пр, ЦС,ВР 23-25'!H347</f>
        <v>35454.381999999998</v>
      </c>
      <c r="G32" s="18">
        <f>'Пр.3 Рд,пр, ЦС,ВР 23-25'!I347</f>
        <v>885</v>
      </c>
      <c r="H32" s="18">
        <f>'Пр.3 Рд,пр, ЦС,ВР 23-25'!J347</f>
        <v>0</v>
      </c>
    </row>
    <row r="33" spans="1:8" ht="15.75" x14ac:dyDescent="0.25">
      <c r="A33" s="57" t="s">
        <v>220</v>
      </c>
      <c r="B33" s="14" t="s">
        <v>132</v>
      </c>
      <c r="C33" s="14" t="s">
        <v>123</v>
      </c>
      <c r="D33" s="575">
        <f>'Пр.3 Рд,пр, ЦС,ВР 23-25'!F419</f>
        <v>47430.5</v>
      </c>
      <c r="E33" s="575">
        <f>'Пр.3 Рд,пр, ЦС,ВР 23-25'!G419</f>
        <v>50879.6</v>
      </c>
      <c r="F33" s="18">
        <f>'Пр.3 Рд,пр, ЦС,ВР 23-25'!H419</f>
        <v>5822.37</v>
      </c>
      <c r="G33" s="18">
        <f>'Пр.3 Рд,пр, ЦС,ВР 23-25'!I419</f>
        <v>4695.07</v>
      </c>
      <c r="H33" s="18">
        <f>'Пр.3 Рд,пр, ЦС,ВР 23-25'!J419</f>
        <v>4770.76</v>
      </c>
    </row>
    <row r="34" spans="1:8" ht="15.75" x14ac:dyDescent="0.25">
      <c r="A34" s="17" t="s">
        <v>228</v>
      </c>
      <c r="B34" s="14" t="s">
        <v>132</v>
      </c>
      <c r="C34" s="14" t="s">
        <v>132</v>
      </c>
      <c r="D34" s="575">
        <v>32060.799999999999</v>
      </c>
      <c r="E34" s="575">
        <v>33313.1</v>
      </c>
      <c r="F34" s="18">
        <f>'Пр.3 Рд,пр, ЦС,ВР 23-25'!H481</f>
        <v>33116.33</v>
      </c>
      <c r="G34" s="18">
        <f>'Пр.3 Рд,пр, ЦС,ВР 23-25'!I481</f>
        <v>33007.949999999997</v>
      </c>
      <c r="H34" s="18">
        <f>'Пр.3 Рд,пр, ЦС,ВР 23-25'!J481</f>
        <v>34217.649999999994</v>
      </c>
    </row>
    <row r="35" spans="1:8" s="241" customFormat="1" ht="15.75" x14ac:dyDescent="0.25">
      <c r="A35" s="207" t="s">
        <v>885</v>
      </c>
      <c r="B35" s="208" t="s">
        <v>86</v>
      </c>
      <c r="C35" s="208"/>
      <c r="D35" s="576">
        <f t="shared" ref="D35:E35" si="8">D36</f>
        <v>6748.8</v>
      </c>
      <c r="E35" s="576">
        <f t="shared" si="8"/>
        <v>6748.8</v>
      </c>
      <c r="F35" s="27">
        <f>F36</f>
        <v>611.79999999999995</v>
      </c>
      <c r="G35" s="27">
        <f t="shared" ref="G35:H35" si="9">G36</f>
        <v>766</v>
      </c>
      <c r="H35" s="27">
        <f t="shared" si="9"/>
        <v>1404.1</v>
      </c>
    </row>
    <row r="36" spans="1:8" s="241" customFormat="1" ht="15.75" x14ac:dyDescent="0.25">
      <c r="A36" s="243" t="s">
        <v>886</v>
      </c>
      <c r="B36" s="244" t="s">
        <v>86</v>
      </c>
      <c r="C36" s="244" t="s">
        <v>132</v>
      </c>
      <c r="D36" s="575">
        <f>'Пр.3 Рд,пр, ЦС,ВР 23-25'!F528</f>
        <v>6748.8</v>
      </c>
      <c r="E36" s="575">
        <f>'Пр.3 Рд,пр, ЦС,ВР 23-25'!G528</f>
        <v>6748.8</v>
      </c>
      <c r="F36" s="18">
        <f>'Пр.3 Рд,пр, ЦС,ВР 23-25'!H528</f>
        <v>611.79999999999995</v>
      </c>
      <c r="G36" s="18">
        <f>'Пр.3 Рд,пр, ЦС,ВР 23-25'!I528</f>
        <v>766</v>
      </c>
      <c r="H36" s="18">
        <f>'Пр.3 Рд,пр, ЦС,ВР 23-25'!J528</f>
        <v>1404.1</v>
      </c>
    </row>
    <row r="37" spans="1:8" ht="15.75" x14ac:dyDescent="0.25">
      <c r="A37" s="30" t="s">
        <v>147</v>
      </c>
      <c r="B37" s="16" t="s">
        <v>148</v>
      </c>
      <c r="C37" s="16"/>
      <c r="D37" s="576">
        <f t="shared" ref="D37:E37" si="10">SUM(D38:D42)</f>
        <v>394157.99999999994</v>
      </c>
      <c r="E37" s="576">
        <f t="shared" si="10"/>
        <v>392859.45000000007</v>
      </c>
      <c r="F37" s="27">
        <f t="shared" ref="F37:H37" si="11">SUM(F38:F42)</f>
        <v>444080.88319999998</v>
      </c>
      <c r="G37" s="27">
        <f t="shared" si="11"/>
        <v>444761.79025000002</v>
      </c>
      <c r="H37" s="27">
        <f t="shared" si="11"/>
        <v>458808.47125000006</v>
      </c>
    </row>
    <row r="38" spans="1:8" ht="15.75" x14ac:dyDescent="0.25">
      <c r="A38" s="57" t="s">
        <v>191</v>
      </c>
      <c r="B38" s="14" t="s">
        <v>148</v>
      </c>
      <c r="C38" s="14" t="s">
        <v>84</v>
      </c>
      <c r="D38" s="575">
        <f>'Пр.3 Рд,пр, ЦС,ВР 23-25'!F535</f>
        <v>94683.1</v>
      </c>
      <c r="E38" s="575">
        <f>'Пр.3 Рд,пр, ЦС,ВР 23-25'!G535</f>
        <v>92441.77</v>
      </c>
      <c r="F38" s="18">
        <f>'Пр.3 Рд,пр, ЦС,ВР 23-25'!H535</f>
        <v>105687.8575</v>
      </c>
      <c r="G38" s="18">
        <f>'Пр.3 Рд,пр, ЦС,ВР 23-25'!I535</f>
        <v>105231.8695</v>
      </c>
      <c r="H38" s="18">
        <f>'Пр.3 Рд,пр, ЦС,ВР 23-25'!J535</f>
        <v>102025.73850000001</v>
      </c>
    </row>
    <row r="39" spans="1:8" ht="15.75" x14ac:dyDescent="0.25">
      <c r="A39" s="57" t="s">
        <v>193</v>
      </c>
      <c r="B39" s="14" t="s">
        <v>148</v>
      </c>
      <c r="C39" s="14" t="s">
        <v>122</v>
      </c>
      <c r="D39" s="575">
        <f>'Пр.3 Рд,пр, ЦС,ВР 23-25'!F591</f>
        <v>200213.49999999997</v>
      </c>
      <c r="E39" s="575">
        <f>'Пр.3 Рд,пр, ЦС,ВР 23-25'!G591</f>
        <v>204025.90000000002</v>
      </c>
      <c r="F39" s="18">
        <f>'Пр.3 Рд,пр, ЦС,ВР 23-25'!H591</f>
        <v>240056.8357</v>
      </c>
      <c r="G39" s="18">
        <f>'Пр.3 Рд,пр, ЦС,ВР 23-25'!I591</f>
        <v>240092.26075000002</v>
      </c>
      <c r="H39" s="18">
        <f>'Пр.3 Рд,пр, ЦС,ВР 23-25'!J591</f>
        <v>256010.11675000002</v>
      </c>
    </row>
    <row r="40" spans="1:8" ht="15.75" x14ac:dyDescent="0.25">
      <c r="A40" s="57" t="s">
        <v>149</v>
      </c>
      <c r="B40" s="14" t="s">
        <v>148</v>
      </c>
      <c r="C40" s="14" t="s">
        <v>123</v>
      </c>
      <c r="D40" s="575">
        <v>62554.6</v>
      </c>
      <c r="E40" s="575">
        <v>61300.3</v>
      </c>
      <c r="F40" s="18">
        <f>'Пр.3 Рд,пр, ЦС,ВР 23-25'!H666</f>
        <v>57655.42</v>
      </c>
      <c r="G40" s="18">
        <f>'Пр.3 Рд,пр, ЦС,ВР 23-25'!I666</f>
        <v>57937.81</v>
      </c>
      <c r="H40" s="18">
        <f>'Пр.3 Рд,пр, ЦС,ВР 23-25'!J666</f>
        <v>58184.329999999994</v>
      </c>
    </row>
    <row r="41" spans="1:8" ht="15.75" x14ac:dyDescent="0.25">
      <c r="A41" s="57" t="s">
        <v>197</v>
      </c>
      <c r="B41" s="14" t="s">
        <v>148</v>
      </c>
      <c r="C41" s="14" t="s">
        <v>148</v>
      </c>
      <c r="D41" s="575">
        <v>9532.5</v>
      </c>
      <c r="E41" s="575">
        <v>8560.14</v>
      </c>
      <c r="F41" s="18">
        <f>'Пр.3 Рд,пр, ЦС,ВР 23-25'!H723</f>
        <v>1295</v>
      </c>
      <c r="G41" s="18">
        <f>'Пр.3 Рд,пр, ЦС,ВР 23-25'!I723</f>
        <v>1295</v>
      </c>
      <c r="H41" s="18">
        <f>'Пр.3 Рд,пр, ЦС,ВР 23-25'!J723</f>
        <v>895</v>
      </c>
    </row>
    <row r="42" spans="1:8" ht="15.75" x14ac:dyDescent="0.25">
      <c r="A42" s="57" t="s">
        <v>160</v>
      </c>
      <c r="B42" s="14" t="s">
        <v>148</v>
      </c>
      <c r="C42" s="14" t="s">
        <v>125</v>
      </c>
      <c r="D42" s="575">
        <v>27174.3</v>
      </c>
      <c r="E42" s="575">
        <v>26531.34</v>
      </c>
      <c r="F42" s="18">
        <f>'Пр.3 Рд,пр, ЦС,ВР 23-25'!H746</f>
        <v>39385.769999999997</v>
      </c>
      <c r="G42" s="18">
        <f>'Пр.3 Рд,пр, ЦС,ВР 23-25'!I746</f>
        <v>40204.85</v>
      </c>
      <c r="H42" s="18">
        <f>'Пр.3 Рд,пр, ЦС,ВР 23-25'!J746</f>
        <v>41693.286</v>
      </c>
    </row>
    <row r="43" spans="1:8" ht="15.75" x14ac:dyDescent="0.25">
      <c r="A43" s="60" t="s">
        <v>161</v>
      </c>
      <c r="B43" s="16" t="s">
        <v>162</v>
      </c>
      <c r="C43" s="14"/>
      <c r="D43" s="576">
        <f t="shared" ref="D43:E43" si="12">D44+D45</f>
        <v>97272.799999999988</v>
      </c>
      <c r="E43" s="576">
        <f t="shared" si="12"/>
        <v>95065.4</v>
      </c>
      <c r="F43" s="27">
        <f t="shared" ref="F43:H43" si="13">F44+F45</f>
        <v>91548.660219999991</v>
      </c>
      <c r="G43" s="27">
        <f t="shared" si="13"/>
        <v>89525.14</v>
      </c>
      <c r="H43" s="27">
        <f t="shared" si="13"/>
        <v>93041.94</v>
      </c>
    </row>
    <row r="44" spans="1:8" ht="15.75" x14ac:dyDescent="0.25">
      <c r="A44" s="59" t="s">
        <v>163</v>
      </c>
      <c r="B44" s="14" t="s">
        <v>162</v>
      </c>
      <c r="C44" s="14" t="s">
        <v>84</v>
      </c>
      <c r="D44" s="575">
        <f>'Пр.3 Рд,пр, ЦС,ВР 23-25'!F790</f>
        <v>71884.099999999991</v>
      </c>
      <c r="E44" s="575">
        <f>'Пр.3 Рд,пр, ЦС,ВР 23-25'!G790</f>
        <v>69676.7</v>
      </c>
      <c r="F44" s="18">
        <f>'Пр.3 Рд,пр, ЦС,ВР 23-25'!H790</f>
        <v>65403.640220000001</v>
      </c>
      <c r="G44" s="18">
        <f>'Пр.3 Рд,пр, ЦС,ВР 23-25'!I790</f>
        <v>62538.79</v>
      </c>
      <c r="H44" s="18">
        <f>'Пр.3 Рд,пр, ЦС,ВР 23-25'!J790</f>
        <v>65100.039999999994</v>
      </c>
    </row>
    <row r="45" spans="1:8" ht="15.75" x14ac:dyDescent="0.25">
      <c r="A45" s="59" t="s">
        <v>167</v>
      </c>
      <c r="B45" s="14" t="s">
        <v>162</v>
      </c>
      <c r="C45" s="14" t="s">
        <v>106</v>
      </c>
      <c r="D45" s="575">
        <v>25388.7</v>
      </c>
      <c r="E45" s="575">
        <v>25388.7</v>
      </c>
      <c r="F45" s="18">
        <f>'Пр.3 Рд,пр, ЦС,ВР 23-25'!H885</f>
        <v>26145.019999999997</v>
      </c>
      <c r="G45" s="18">
        <f>'Пр.3 Рд,пр, ЦС,ВР 23-25'!I885</f>
        <v>26986.35</v>
      </c>
      <c r="H45" s="18">
        <f>'Пр.3 Рд,пр, ЦС,ВР 23-25'!J885</f>
        <v>27941.9</v>
      </c>
    </row>
    <row r="46" spans="1:8" ht="15.75" x14ac:dyDescent="0.25">
      <c r="A46" s="30" t="s">
        <v>136</v>
      </c>
      <c r="B46" s="16" t="s">
        <v>137</v>
      </c>
      <c r="C46" s="16"/>
      <c r="D46" s="576">
        <f t="shared" ref="D46:E46" si="14">SUM(D47:D50)</f>
        <v>16481.600000000002</v>
      </c>
      <c r="E46" s="576">
        <f t="shared" si="14"/>
        <v>16454.100000000002</v>
      </c>
      <c r="F46" s="27">
        <f>SUM(F47:F50)</f>
        <v>20541.5</v>
      </c>
      <c r="G46" s="27">
        <f t="shared" ref="G46:H46" si="15">SUM(G47:G50)</f>
        <v>20781.599999999999</v>
      </c>
      <c r="H46" s="27">
        <f t="shared" si="15"/>
        <v>20003</v>
      </c>
    </row>
    <row r="47" spans="1:8" ht="15.75" x14ac:dyDescent="0.25">
      <c r="A47" s="57" t="s">
        <v>138</v>
      </c>
      <c r="B47" s="14" t="s">
        <v>137</v>
      </c>
      <c r="C47" s="14" t="s">
        <v>84</v>
      </c>
      <c r="D47" s="575">
        <f>'Пр.3 Рд,пр, ЦС,ВР 23-25'!F925</f>
        <v>11053.5</v>
      </c>
      <c r="E47" s="575">
        <f>'Пр.3 Рд,пр, ЦС,ВР 23-25'!G925</f>
        <v>11053.5</v>
      </c>
      <c r="F47" s="18">
        <f>'Пр.3 Рд,пр, ЦС,ВР 23-25'!H925</f>
        <v>11610.6</v>
      </c>
      <c r="G47" s="18">
        <f>'Пр.3 Рд,пр, ЦС,ВР 23-25'!I925</f>
        <v>11610.6</v>
      </c>
      <c r="H47" s="18">
        <f>'Пр.3 Рд,пр, ЦС,ВР 23-25'!J925</f>
        <v>11610.6</v>
      </c>
    </row>
    <row r="48" spans="1:8" ht="15.75" x14ac:dyDescent="0.25">
      <c r="A48" s="17" t="s">
        <v>144</v>
      </c>
      <c r="B48" s="14" t="s">
        <v>137</v>
      </c>
      <c r="C48" s="14" t="s">
        <v>123</v>
      </c>
      <c r="D48" s="575">
        <v>1397.1</v>
      </c>
      <c r="E48" s="575">
        <f>'Пр.3 Рд,пр, ЦС,ВР 23-25'!G931</f>
        <v>1387.1</v>
      </c>
      <c r="F48" s="18">
        <f>'Пр.3 Рд,пр, ЦС,ВР 23-25'!H931</f>
        <v>2021</v>
      </c>
      <c r="G48" s="18">
        <f>'Пр.3 Рд,пр, ЦС,ВР 23-25'!I931</f>
        <v>2021</v>
      </c>
      <c r="H48" s="18">
        <f>'Пр.3 Рд,пр, ЦС,ВР 23-25'!J931</f>
        <v>971</v>
      </c>
    </row>
    <row r="49" spans="1:8" s="112" customFormat="1" ht="15.75" x14ac:dyDescent="0.25">
      <c r="A49" s="17" t="s">
        <v>190</v>
      </c>
      <c r="B49" s="14" t="s">
        <v>137</v>
      </c>
      <c r="C49" s="14" t="s">
        <v>106</v>
      </c>
      <c r="D49" s="575">
        <f>'Пр.3 Рд,пр, ЦС,ВР 23-25'!F955</f>
        <v>16.600000000000001</v>
      </c>
      <c r="E49" s="575">
        <f>'Пр.3 Рд,пр, ЦС,ВР 23-25'!G955</f>
        <v>16.600000000000001</v>
      </c>
      <c r="F49" s="18">
        <f>'Пр.3 Рд,пр, ЦС,ВР 23-25'!H955</f>
        <v>48.2</v>
      </c>
      <c r="G49" s="18">
        <f>'Пр.3 Рд,пр, ЦС,ВР 23-25'!I955</f>
        <v>17.3</v>
      </c>
      <c r="H49" s="18">
        <f>'Пр.3 Рд,пр, ЦС,ВР 23-25'!J955</f>
        <v>18</v>
      </c>
    </row>
    <row r="50" spans="1:8" ht="15.75" x14ac:dyDescent="0.25">
      <c r="A50" s="17" t="s">
        <v>145</v>
      </c>
      <c r="B50" s="14" t="s">
        <v>137</v>
      </c>
      <c r="C50" s="14" t="s">
        <v>86</v>
      </c>
      <c r="D50" s="575">
        <f>'Пр.3 Рд,пр, ЦС,ВР 23-25'!F962</f>
        <v>4014.4</v>
      </c>
      <c r="E50" s="575">
        <f>'Пр.3 Рд,пр, ЦС,ВР 23-25'!G962</f>
        <v>3996.9</v>
      </c>
      <c r="F50" s="18">
        <f>'Пр.3 Рд,пр, ЦС,ВР 23-25'!H962</f>
        <v>6861.7000000000007</v>
      </c>
      <c r="G50" s="18">
        <f>'Пр.3 Рд,пр, ЦС,ВР 23-25'!I962</f>
        <v>7132.7000000000007</v>
      </c>
      <c r="H50" s="18">
        <f>'Пр.3 Рд,пр, ЦС,ВР 23-25'!J962</f>
        <v>7403.4000000000005</v>
      </c>
    </row>
    <row r="51" spans="1:8" ht="15.75" x14ac:dyDescent="0.25">
      <c r="A51" s="60" t="s">
        <v>200</v>
      </c>
      <c r="B51" s="16" t="s">
        <v>201</v>
      </c>
      <c r="C51" s="14"/>
      <c r="D51" s="576">
        <f t="shared" ref="D51:E51" si="16">D52+D53</f>
        <v>83192.3</v>
      </c>
      <c r="E51" s="576">
        <f t="shared" si="16"/>
        <v>82928.3</v>
      </c>
      <c r="F51" s="27">
        <f t="shared" ref="F51:H51" si="17">F52+F53</f>
        <v>86058.17</v>
      </c>
      <c r="G51" s="27">
        <f t="shared" si="17"/>
        <v>87808.670000000013</v>
      </c>
      <c r="H51" s="27">
        <f t="shared" si="17"/>
        <v>90465.78</v>
      </c>
    </row>
    <row r="52" spans="1:8" ht="15.75" x14ac:dyDescent="0.25">
      <c r="A52" s="59" t="s">
        <v>202</v>
      </c>
      <c r="B52" s="14" t="s">
        <v>201</v>
      </c>
      <c r="C52" s="14" t="s">
        <v>84</v>
      </c>
      <c r="D52" s="575">
        <v>64664.800000000003</v>
      </c>
      <c r="E52" s="575">
        <v>64595.8</v>
      </c>
      <c r="F52" s="18">
        <f>'Пр.3 Рд,пр, ЦС,ВР 23-25'!H985</f>
        <v>67946.97</v>
      </c>
      <c r="G52" s="18">
        <f>'Пр.3 Рд,пр, ЦС,ВР 23-25'!I985</f>
        <v>69290.960000000006</v>
      </c>
      <c r="H52" s="18">
        <f>'Пр.3 Рд,пр, ЦС,ВР 23-25'!J985</f>
        <v>71361.930000000008</v>
      </c>
    </row>
    <row r="53" spans="1:8" ht="15.75" x14ac:dyDescent="0.25">
      <c r="A53" s="59" t="s">
        <v>204</v>
      </c>
      <c r="B53" s="14" t="s">
        <v>201</v>
      </c>
      <c r="C53" s="14" t="s">
        <v>132</v>
      </c>
      <c r="D53" s="575">
        <v>18527.5</v>
      </c>
      <c r="E53" s="575">
        <v>18332.5</v>
      </c>
      <c r="F53" s="18">
        <f>'Пр.3 Рд,пр, ЦС,ВР 23-25'!H1028</f>
        <v>18111.2</v>
      </c>
      <c r="G53" s="18">
        <f>'Пр.3 Рд,пр, ЦС,ВР 23-25'!I1028</f>
        <v>18517.71</v>
      </c>
      <c r="H53" s="18">
        <f>'Пр.3 Рд,пр, ЦС,ВР 23-25'!J1028</f>
        <v>19103.849999999999</v>
      </c>
    </row>
    <row r="54" spans="1:8" ht="15.75" x14ac:dyDescent="0.25">
      <c r="A54" s="13" t="s">
        <v>234</v>
      </c>
      <c r="B54" s="16" t="s">
        <v>135</v>
      </c>
      <c r="C54" s="14"/>
      <c r="D54" s="576">
        <f t="shared" ref="D54:H54" si="18">D55</f>
        <v>5146.9000000000005</v>
      </c>
      <c r="E54" s="576">
        <f t="shared" si="18"/>
        <v>5146.9000000000005</v>
      </c>
      <c r="F54" s="27">
        <f t="shared" si="18"/>
        <v>6083.0399999999991</v>
      </c>
      <c r="G54" s="27">
        <f t="shared" si="18"/>
        <v>6270.39</v>
      </c>
      <c r="H54" s="27">
        <f t="shared" si="18"/>
        <v>6465.28</v>
      </c>
    </row>
    <row r="55" spans="1:8" ht="15.75" x14ac:dyDescent="0.25">
      <c r="A55" s="21" t="s">
        <v>235</v>
      </c>
      <c r="B55" s="14" t="s">
        <v>135</v>
      </c>
      <c r="C55" s="14" t="s">
        <v>122</v>
      </c>
      <c r="D55" s="575">
        <f>'Пр.3 Рд,пр, ЦС,ВР 23-25'!F1058</f>
        <v>5146.9000000000005</v>
      </c>
      <c r="E55" s="575">
        <f>'Пр.3 Рд,пр, ЦС,ВР 23-25'!G1058</f>
        <v>5146.9000000000005</v>
      </c>
      <c r="F55" s="18">
        <f>'Пр.3 Рд,пр, ЦС,ВР 23-25'!H1058</f>
        <v>6083.0399999999991</v>
      </c>
      <c r="G55" s="18">
        <f>'Пр.3 Рд,пр, ЦС,ВР 23-25'!I1058</f>
        <v>6270.39</v>
      </c>
      <c r="H55" s="18">
        <f>'Пр.3 Рд,пр, ЦС,ВР 23-25'!J1058</f>
        <v>6465.28</v>
      </c>
    </row>
    <row r="56" spans="1:8" ht="15.75" x14ac:dyDescent="0.25">
      <c r="A56" s="56" t="s">
        <v>264</v>
      </c>
      <c r="B56" s="16"/>
      <c r="C56" s="16"/>
      <c r="D56" s="576">
        <f>D13+D25+D23+D30+D35+D37+D43+D46+D51+D54</f>
        <v>970160.60999999987</v>
      </c>
      <c r="E56" s="576">
        <f t="shared" ref="E56" si="19">E13+E23+E25+E30+E37+E43+E46+E51+E54+E21+E35</f>
        <v>983022.95000000019</v>
      </c>
      <c r="F56" s="27">
        <f>F13+F23+F25+F30+F37+F43+F46+F51+F54+F21+F35</f>
        <v>949789.57782000012</v>
      </c>
      <c r="G56" s="27">
        <f>G13+G23+G25+G30+G37+G43+G46+G51+G54+G21+G35+G12</f>
        <v>918118.50965000014</v>
      </c>
      <c r="H56" s="27">
        <f>H13+H23+H25+H30+H37+H43+H46+H51+H54+H21+H35+H12</f>
        <v>935936.98405000009</v>
      </c>
    </row>
    <row r="57" spans="1:8" hidden="1" x14ac:dyDescent="0.25">
      <c r="F57" s="15">
        <f>'Ведом23-25'!I1255</f>
        <v>949789.57782000001</v>
      </c>
      <c r="G57" s="15">
        <f>'Ведом23-25'!J1255</f>
        <v>918118.51965000003</v>
      </c>
      <c r="H57" s="15">
        <f>'Ведом23-25'!K1255</f>
        <v>935937.01654999994</v>
      </c>
    </row>
    <row r="58" spans="1:8" hidden="1" x14ac:dyDescent="0.25">
      <c r="F58" s="15">
        <f t="shared" ref="F58:H58" si="20">F57-F56</f>
        <v>0</v>
      </c>
      <c r="G58" s="15">
        <f t="shared" si="20"/>
        <v>9.9999998928979039E-3</v>
      </c>
      <c r="H58" s="15">
        <f t="shared" si="20"/>
        <v>3.2499999855645001E-2</v>
      </c>
    </row>
    <row r="59" spans="1:8" hidden="1" x14ac:dyDescent="0.25">
      <c r="F59" s="15">
        <f>'пр.1дох.23-25'!C144</f>
        <v>0</v>
      </c>
      <c r="G59" s="15">
        <f>'пр.1дох.23-25'!D144</f>
        <v>0</v>
      </c>
      <c r="H59" s="15">
        <f>'пр.1дох.23-25'!E144</f>
        <v>0</v>
      </c>
    </row>
    <row r="60" spans="1:8" hidden="1" x14ac:dyDescent="0.25">
      <c r="F60" s="15">
        <f>F59-F56</f>
        <v>-949789.57782000012</v>
      </c>
      <c r="G60" s="15">
        <f t="shared" ref="G60:H60" si="21">G59-G56</f>
        <v>-918118.50965000014</v>
      </c>
      <c r="H60" s="15">
        <f t="shared" si="21"/>
        <v>-935936.98405000009</v>
      </c>
    </row>
    <row r="61" spans="1:8" x14ac:dyDescent="0.25">
      <c r="D61" s="612">
        <v>970160.6</v>
      </c>
      <c r="E61" s="612"/>
      <c r="F61" s="613">
        <f>'Ведом23-25'!I1255</f>
        <v>949789.57782000001</v>
      </c>
      <c r="G61" s="613">
        <f>'Ведом23-25'!J1255</f>
        <v>918118.51965000003</v>
      </c>
      <c r="H61" s="613">
        <f>'Ведом23-25'!K1255</f>
        <v>935937.01654999994</v>
      </c>
    </row>
    <row r="62" spans="1:8" x14ac:dyDescent="0.25">
      <c r="A62" s="241"/>
      <c r="B62" s="241"/>
      <c r="C62" s="241"/>
      <c r="D62" s="613">
        <f>D61-D56</f>
        <v>-9.9999998928979039E-3</v>
      </c>
      <c r="E62" s="612"/>
      <c r="F62" s="613">
        <f>F61-F56</f>
        <v>0</v>
      </c>
      <c r="G62" s="613">
        <f t="shared" ref="G62:H62" si="22">G61-G56</f>
        <v>9.9999998928979039E-3</v>
      </c>
      <c r="H62" s="613">
        <f t="shared" si="22"/>
        <v>3.2499999855645001E-2</v>
      </c>
    </row>
    <row r="63" spans="1:8" x14ac:dyDescent="0.25">
      <c r="A63" s="614" t="s">
        <v>1190</v>
      </c>
      <c r="B63" s="614"/>
      <c r="C63" s="614"/>
      <c r="D63" s="614"/>
      <c r="E63" s="614"/>
      <c r="F63" s="614"/>
      <c r="G63" s="614"/>
      <c r="H63" s="614"/>
    </row>
  </sheetData>
  <mergeCells count="18">
    <mergeCell ref="G1:H1"/>
    <mergeCell ref="G2:H2"/>
    <mergeCell ref="G3:H3"/>
    <mergeCell ref="G4:H4"/>
    <mergeCell ref="G5:H5"/>
    <mergeCell ref="A63:H63"/>
    <mergeCell ref="B1:F1"/>
    <mergeCell ref="B2:F2"/>
    <mergeCell ref="D10:D11"/>
    <mergeCell ref="E10:E11"/>
    <mergeCell ref="F10:F11"/>
    <mergeCell ref="A6:I6"/>
    <mergeCell ref="A7:I7"/>
    <mergeCell ref="A8:I8"/>
    <mergeCell ref="A10:A11"/>
    <mergeCell ref="B10:B11"/>
    <mergeCell ref="C10:C11"/>
    <mergeCell ref="G10:H10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topLeftCell="A13" zoomScaleNormal="100" zoomScaleSheetLayoutView="100" workbookViewId="0">
      <selection activeCell="E28" sqref="E28"/>
    </sheetView>
  </sheetViews>
  <sheetFormatPr defaultRowHeight="15" x14ac:dyDescent="0.25"/>
  <cols>
    <col min="1" max="1" width="30.5703125" customWidth="1"/>
    <col min="2" max="2" width="25.28515625" customWidth="1"/>
    <col min="3" max="3" width="12.42578125" customWidth="1"/>
    <col min="4" max="4" width="14.28515625" customWidth="1"/>
    <col min="5" max="5" width="13.5703125" customWidth="1"/>
  </cols>
  <sheetData>
    <row r="1" spans="1:6" ht="18.75" x14ac:dyDescent="0.3">
      <c r="A1" s="10"/>
      <c r="B1" s="10"/>
      <c r="C1" s="241"/>
      <c r="D1" s="582"/>
      <c r="E1" s="665" t="s">
        <v>76</v>
      </c>
      <c r="F1" s="665"/>
    </row>
    <row r="2" spans="1:6" ht="18.75" x14ac:dyDescent="0.3">
      <c r="A2" s="10"/>
      <c r="B2" s="10"/>
      <c r="C2" s="241"/>
      <c r="D2" s="582"/>
      <c r="E2" s="665" t="s">
        <v>1126</v>
      </c>
      <c r="F2" s="665"/>
    </row>
    <row r="3" spans="1:6" ht="18.75" x14ac:dyDescent="0.3">
      <c r="A3" s="10"/>
      <c r="B3" s="10"/>
      <c r="C3" s="241"/>
      <c r="D3" s="582"/>
      <c r="E3" s="665" t="s">
        <v>1127</v>
      </c>
      <c r="F3" s="665"/>
    </row>
    <row r="4" spans="1:6" ht="18.75" x14ac:dyDescent="0.3">
      <c r="A4" s="10"/>
      <c r="B4" s="10"/>
      <c r="C4" s="241"/>
      <c r="D4" s="582"/>
      <c r="E4" s="665" t="s">
        <v>1128</v>
      </c>
      <c r="F4" s="665"/>
    </row>
    <row r="5" spans="1:6" ht="18.75" x14ac:dyDescent="0.3">
      <c r="A5" s="10"/>
      <c r="B5" s="10"/>
      <c r="C5" s="241"/>
      <c r="D5" s="582"/>
      <c r="E5" s="665" t="s">
        <v>1198</v>
      </c>
      <c r="F5" s="665"/>
    </row>
    <row r="6" spans="1:6" ht="15.75" x14ac:dyDescent="0.25">
      <c r="A6" s="10"/>
      <c r="B6" s="10"/>
      <c r="C6" s="10"/>
      <c r="D6" s="11"/>
      <c r="E6" s="241"/>
      <c r="F6" s="10"/>
    </row>
    <row r="7" spans="1:6" ht="15.75" x14ac:dyDescent="0.25">
      <c r="A7" s="10"/>
      <c r="B7" s="10"/>
      <c r="C7" s="10"/>
      <c r="D7" s="10"/>
      <c r="E7" s="10"/>
      <c r="F7" s="10"/>
    </row>
    <row r="8" spans="1:6" ht="15.75" x14ac:dyDescent="0.25">
      <c r="A8" s="617" t="s">
        <v>1178</v>
      </c>
      <c r="B8" s="617"/>
      <c r="C8" s="617"/>
      <c r="D8" s="617"/>
      <c r="E8" s="617"/>
      <c r="F8" s="617"/>
    </row>
    <row r="9" spans="1:6" ht="15.75" x14ac:dyDescent="0.25">
      <c r="A9" s="663" t="s">
        <v>1186</v>
      </c>
      <c r="B9" s="663"/>
      <c r="C9" s="663"/>
      <c r="D9" s="663"/>
      <c r="E9" s="663"/>
      <c r="F9" s="663"/>
    </row>
    <row r="10" spans="1:6" ht="15.75" x14ac:dyDescent="0.25">
      <c r="A10" s="10"/>
      <c r="B10" s="10"/>
      <c r="C10" s="10"/>
      <c r="D10" s="10"/>
      <c r="E10" s="49" t="s">
        <v>1</v>
      </c>
      <c r="F10" s="10"/>
    </row>
    <row r="11" spans="1:6" ht="64.5" customHeight="1" x14ac:dyDescent="0.25">
      <c r="A11" s="619" t="s">
        <v>1179</v>
      </c>
      <c r="B11" s="619" t="s">
        <v>1180</v>
      </c>
      <c r="C11" s="621" t="s">
        <v>1184</v>
      </c>
      <c r="D11" s="664"/>
      <c r="E11" s="622"/>
      <c r="F11" s="10"/>
    </row>
    <row r="12" spans="1:6" ht="63" x14ac:dyDescent="0.25">
      <c r="A12" s="620"/>
      <c r="B12" s="620"/>
      <c r="C12" s="584" t="s">
        <v>1185</v>
      </c>
      <c r="D12" s="584">
        <v>2024</v>
      </c>
      <c r="E12" s="584">
        <v>2025</v>
      </c>
      <c r="F12" s="10"/>
    </row>
    <row r="13" spans="1:6" ht="47.25" x14ac:dyDescent="0.25">
      <c r="A13" s="584">
        <v>1</v>
      </c>
      <c r="B13" s="593" t="s">
        <v>1181</v>
      </c>
      <c r="C13" s="584">
        <v>0</v>
      </c>
      <c r="D13" s="584">
        <v>0</v>
      </c>
      <c r="E13" s="584">
        <v>0</v>
      </c>
      <c r="F13" s="10"/>
    </row>
    <row r="14" spans="1:6" ht="94.5" x14ac:dyDescent="0.25">
      <c r="A14" s="584">
        <v>2</v>
      </c>
      <c r="B14" s="593" t="s">
        <v>1182</v>
      </c>
      <c r="C14" s="584">
        <v>0</v>
      </c>
      <c r="D14" s="584">
        <v>0</v>
      </c>
      <c r="E14" s="584">
        <v>0</v>
      </c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x14ac:dyDescent="0.25">
      <c r="A16" s="662" t="s">
        <v>1183</v>
      </c>
      <c r="B16" s="662"/>
      <c r="C16" s="662"/>
      <c r="D16" s="662"/>
      <c r="E16" s="662"/>
      <c r="F16" s="241"/>
    </row>
    <row r="17" spans="1:6" x14ac:dyDescent="0.25">
      <c r="A17" s="241"/>
      <c r="B17" s="241"/>
      <c r="C17" s="241"/>
      <c r="D17" s="241"/>
      <c r="E17" s="241"/>
      <c r="F17" s="241"/>
    </row>
  </sheetData>
  <mergeCells count="11">
    <mergeCell ref="E5:F5"/>
    <mergeCell ref="E4:F4"/>
    <mergeCell ref="E3:F3"/>
    <mergeCell ref="E2:F2"/>
    <mergeCell ref="E1:F1"/>
    <mergeCell ref="A16:E16"/>
    <mergeCell ref="A8:F8"/>
    <mergeCell ref="A9:F9"/>
    <mergeCell ref="A11:A12"/>
    <mergeCell ref="B11:B12"/>
    <mergeCell ref="C11:E11"/>
  </mergeCells>
  <pageMargins left="0.7" right="0.7" top="0.75" bottom="0.75" header="0.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7"/>
  <sheetViews>
    <sheetView view="pageBreakPreview" topLeftCell="A148" zoomScale="80" zoomScaleNormal="79" zoomScaleSheetLayoutView="80" workbookViewId="0">
      <selection activeCell="A150" sqref="A150:I162"/>
    </sheetView>
  </sheetViews>
  <sheetFormatPr defaultRowHeight="15" x14ac:dyDescent="0.25"/>
  <cols>
    <col min="1" max="1" width="52.28515625" style="440" customWidth="1"/>
    <col min="2" max="2" width="17.42578125" style="441" customWidth="1"/>
    <col min="3" max="3" width="8.28515625" style="441" customWidth="1"/>
    <col min="4" max="4" width="7.28515625" style="232" customWidth="1"/>
    <col min="5" max="5" width="8.7109375" style="232" customWidth="1"/>
    <col min="6" max="6" width="6.5703125" style="446" customWidth="1"/>
    <col min="7" max="7" width="13.7109375" style="442" customWidth="1"/>
    <col min="8" max="8" width="11.5703125" style="442" customWidth="1"/>
    <col min="9" max="9" width="11.85546875" style="442" customWidth="1"/>
    <col min="10" max="10" width="10.7109375" style="232" customWidth="1"/>
    <col min="11" max="13" width="9.140625" style="232" customWidth="1"/>
    <col min="14" max="14" width="11.5703125" style="232" customWidth="1"/>
  </cols>
  <sheetData>
    <row r="1" spans="1:14" ht="15.75" x14ac:dyDescent="0.25">
      <c r="D1" s="441"/>
      <c r="E1" s="441"/>
      <c r="F1" s="666"/>
      <c r="G1" s="666"/>
      <c r="H1" s="441"/>
      <c r="I1" s="193" t="s">
        <v>76</v>
      </c>
    </row>
    <row r="2" spans="1:14" ht="15.75" x14ac:dyDescent="0.25">
      <c r="D2" s="441"/>
      <c r="E2" s="441"/>
      <c r="F2" s="666"/>
      <c r="G2" s="666"/>
      <c r="H2" s="441"/>
      <c r="I2" s="193" t="s">
        <v>0</v>
      </c>
    </row>
    <row r="3" spans="1:14" ht="15.75" x14ac:dyDescent="0.25">
      <c r="D3" s="441"/>
      <c r="E3" s="441"/>
      <c r="F3" s="631"/>
      <c r="G3" s="631"/>
      <c r="H3" s="441"/>
      <c r="I3" s="193" t="s">
        <v>1040</v>
      </c>
    </row>
    <row r="4" spans="1:14" s="112" customFormat="1" ht="15.75" x14ac:dyDescent="0.25">
      <c r="A4" s="440"/>
      <c r="B4" s="441"/>
      <c r="C4" s="441"/>
      <c r="D4" s="441"/>
      <c r="E4" s="441"/>
      <c r="F4" s="432"/>
      <c r="G4" s="426"/>
      <c r="H4" s="426"/>
      <c r="I4" s="426"/>
      <c r="J4" s="232"/>
      <c r="K4" s="232"/>
      <c r="L4" s="232"/>
      <c r="M4" s="232"/>
      <c r="N4" s="232"/>
    </row>
    <row r="5" spans="1:14" ht="38.25" customHeight="1" x14ac:dyDescent="0.25">
      <c r="A5" s="636" t="s">
        <v>1058</v>
      </c>
      <c r="B5" s="636"/>
      <c r="C5" s="636"/>
      <c r="D5" s="636"/>
      <c r="E5" s="636"/>
      <c r="F5" s="636"/>
      <c r="G5" s="636"/>
      <c r="H5" s="636"/>
      <c r="I5" s="636"/>
    </row>
    <row r="6" spans="1:14" ht="15.75" x14ac:dyDescent="0.25">
      <c r="A6" s="37"/>
      <c r="B6" s="37"/>
      <c r="C6" s="37"/>
      <c r="D6" s="37"/>
      <c r="E6" s="39"/>
      <c r="F6" s="433"/>
      <c r="G6" s="146"/>
      <c r="H6" s="146"/>
      <c r="I6" s="146" t="s">
        <v>1</v>
      </c>
    </row>
    <row r="7" spans="1:14" s="241" customFormat="1" x14ac:dyDescent="0.25">
      <c r="A7" s="633" t="s">
        <v>238</v>
      </c>
      <c r="B7" s="633" t="s">
        <v>1059</v>
      </c>
      <c r="C7" s="633" t="s">
        <v>79</v>
      </c>
      <c r="D7" s="633" t="s">
        <v>80</v>
      </c>
      <c r="E7" s="633" t="s">
        <v>82</v>
      </c>
      <c r="F7" s="633" t="s">
        <v>1060</v>
      </c>
      <c r="G7" s="635" t="s">
        <v>959</v>
      </c>
      <c r="H7" s="635"/>
      <c r="I7" s="635"/>
      <c r="J7" s="232"/>
      <c r="K7" s="232"/>
      <c r="L7" s="232"/>
      <c r="M7" s="232"/>
      <c r="N7" s="232"/>
    </row>
    <row r="8" spans="1:14" x14ac:dyDescent="0.25">
      <c r="A8" s="633"/>
      <c r="B8" s="633"/>
      <c r="C8" s="633"/>
      <c r="D8" s="633"/>
      <c r="E8" s="633"/>
      <c r="F8" s="633"/>
      <c r="G8" s="171" t="s">
        <v>960</v>
      </c>
      <c r="H8" s="171" t="s">
        <v>961</v>
      </c>
      <c r="I8" s="171" t="s">
        <v>962</v>
      </c>
    </row>
    <row r="9" spans="1:14" s="241" customFormat="1" ht="47.25" x14ac:dyDescent="0.25">
      <c r="A9" s="23" t="s">
        <v>942</v>
      </c>
      <c r="B9" s="208" t="s">
        <v>208</v>
      </c>
      <c r="C9" s="4"/>
      <c r="D9" s="4"/>
      <c r="E9" s="4"/>
      <c r="F9" s="4"/>
      <c r="G9" s="425">
        <f>G10+G17</f>
        <v>2533</v>
      </c>
      <c r="H9" s="425">
        <f t="shared" ref="H9:I9" si="0">H10+H17</f>
        <v>2681</v>
      </c>
      <c r="I9" s="425">
        <f t="shared" si="0"/>
        <v>2793</v>
      </c>
      <c r="J9" s="232"/>
      <c r="K9" s="232"/>
      <c r="L9" s="232"/>
      <c r="M9" s="232"/>
      <c r="N9" s="232"/>
    </row>
    <row r="10" spans="1:14" s="241" customFormat="1" ht="31.5" x14ac:dyDescent="0.25">
      <c r="A10" s="23" t="s">
        <v>442</v>
      </c>
      <c r="B10" s="6" t="s">
        <v>403</v>
      </c>
      <c r="C10" s="208"/>
      <c r="D10" s="4"/>
      <c r="E10" s="4"/>
      <c r="F10" s="4"/>
      <c r="G10" s="425">
        <f>G11</f>
        <v>0</v>
      </c>
      <c r="H10" s="425">
        <f t="shared" ref="H10:I14" si="1">H11</f>
        <v>0</v>
      </c>
      <c r="I10" s="425">
        <f t="shared" si="1"/>
        <v>0</v>
      </c>
      <c r="J10" s="232"/>
      <c r="K10" s="232"/>
      <c r="L10" s="232"/>
      <c r="M10" s="232"/>
      <c r="N10" s="232"/>
    </row>
    <row r="11" spans="1:14" s="241" customFormat="1" ht="15.75" x14ac:dyDescent="0.25">
      <c r="A11" s="20" t="s">
        <v>130</v>
      </c>
      <c r="B11" s="388" t="s">
        <v>403</v>
      </c>
      <c r="C11" s="389" t="s">
        <v>106</v>
      </c>
      <c r="D11" s="4"/>
      <c r="E11" s="4"/>
      <c r="F11" s="4"/>
      <c r="G11" s="171">
        <f>G12</f>
        <v>0</v>
      </c>
      <c r="H11" s="171">
        <f t="shared" si="1"/>
        <v>0</v>
      </c>
      <c r="I11" s="171">
        <f t="shared" si="1"/>
        <v>0</v>
      </c>
      <c r="J11" s="232"/>
      <c r="K11" s="232"/>
      <c r="L11" s="232"/>
      <c r="M11" s="232"/>
      <c r="N11" s="232"/>
    </row>
    <row r="12" spans="1:14" s="241" customFormat="1" ht="15.75" x14ac:dyDescent="0.25">
      <c r="A12" s="20" t="s">
        <v>207</v>
      </c>
      <c r="B12" s="388" t="s">
        <v>403</v>
      </c>
      <c r="C12" s="389" t="s">
        <v>106</v>
      </c>
      <c r="D12" s="8" t="s">
        <v>125</v>
      </c>
      <c r="E12" s="4"/>
      <c r="F12" s="4"/>
      <c r="G12" s="171">
        <f>G13</f>
        <v>0</v>
      </c>
      <c r="H12" s="171">
        <f t="shared" si="1"/>
        <v>0</v>
      </c>
      <c r="I12" s="171">
        <f t="shared" si="1"/>
        <v>0</v>
      </c>
      <c r="J12" s="232"/>
      <c r="K12" s="232"/>
      <c r="L12" s="232"/>
      <c r="M12" s="232"/>
      <c r="N12" s="232"/>
    </row>
    <row r="13" spans="1:14" s="241" customFormat="1" ht="15.75" x14ac:dyDescent="0.25">
      <c r="A13" s="20" t="s">
        <v>444</v>
      </c>
      <c r="B13" s="388" t="s">
        <v>443</v>
      </c>
      <c r="C13" s="389" t="s">
        <v>106</v>
      </c>
      <c r="D13" s="8" t="s">
        <v>125</v>
      </c>
      <c r="E13" s="4"/>
      <c r="F13" s="4"/>
      <c r="G13" s="171">
        <f>G14</f>
        <v>0</v>
      </c>
      <c r="H13" s="171">
        <f t="shared" si="1"/>
        <v>0</v>
      </c>
      <c r="I13" s="171">
        <f t="shared" si="1"/>
        <v>0</v>
      </c>
      <c r="J13" s="232"/>
      <c r="K13" s="232"/>
      <c r="L13" s="232"/>
      <c r="M13" s="232"/>
      <c r="N13" s="232"/>
    </row>
    <row r="14" spans="1:14" s="241" customFormat="1" ht="31.5" x14ac:dyDescent="0.25">
      <c r="A14" s="386" t="s">
        <v>91</v>
      </c>
      <c r="B14" s="388" t="s">
        <v>443</v>
      </c>
      <c r="C14" s="389" t="s">
        <v>106</v>
      </c>
      <c r="D14" s="8" t="s">
        <v>125</v>
      </c>
      <c r="E14" s="4">
        <v>200</v>
      </c>
      <c r="F14" s="4"/>
      <c r="G14" s="171">
        <f>G15</f>
        <v>0</v>
      </c>
      <c r="H14" s="171">
        <f t="shared" si="1"/>
        <v>0</v>
      </c>
      <c r="I14" s="171">
        <f t="shared" si="1"/>
        <v>0</v>
      </c>
      <c r="J14" s="232"/>
      <c r="K14" s="232"/>
      <c r="L14" s="232"/>
      <c r="M14" s="232"/>
      <c r="N14" s="232"/>
    </row>
    <row r="15" spans="1:14" s="241" customFormat="1" ht="47.25" x14ac:dyDescent="0.25">
      <c r="A15" s="386" t="s">
        <v>93</v>
      </c>
      <c r="B15" s="388" t="s">
        <v>443</v>
      </c>
      <c r="C15" s="389" t="s">
        <v>106</v>
      </c>
      <c r="D15" s="8" t="s">
        <v>125</v>
      </c>
      <c r="E15" s="4">
        <v>240</v>
      </c>
      <c r="F15" s="4"/>
      <c r="G15" s="171">
        <f>'Ведом23-25'!I1003</f>
        <v>0</v>
      </c>
      <c r="H15" s="171">
        <f>'Ведом23-25'!J1003</f>
        <v>0</v>
      </c>
      <c r="I15" s="171">
        <f>'Ведом23-25'!K1003</f>
        <v>0</v>
      </c>
      <c r="J15" s="232"/>
      <c r="K15" s="232"/>
      <c r="L15" s="232"/>
      <c r="M15" s="232"/>
      <c r="N15" s="232"/>
    </row>
    <row r="16" spans="1:14" s="241" customFormat="1" ht="31.5" x14ac:dyDescent="0.25">
      <c r="A16" s="28" t="s">
        <v>239</v>
      </c>
      <c r="B16" s="388" t="s">
        <v>445</v>
      </c>
      <c r="C16" s="388" t="s">
        <v>106</v>
      </c>
      <c r="D16" s="8" t="s">
        <v>125</v>
      </c>
      <c r="E16" s="388" t="s">
        <v>94</v>
      </c>
      <c r="F16" s="388" t="s">
        <v>240</v>
      </c>
      <c r="G16" s="171">
        <f>G15</f>
        <v>0</v>
      </c>
      <c r="H16" s="171">
        <f t="shared" ref="H16:I16" si="2">H15</f>
        <v>0</v>
      </c>
      <c r="I16" s="171">
        <f t="shared" si="2"/>
        <v>0</v>
      </c>
      <c r="J16" s="232"/>
      <c r="K16" s="232"/>
      <c r="L16" s="232"/>
      <c r="M16" s="232"/>
      <c r="N16" s="232"/>
    </row>
    <row r="17" spans="1:14" s="241" customFormat="1" ht="31.5" x14ac:dyDescent="0.25">
      <c r="A17" s="23" t="s">
        <v>495</v>
      </c>
      <c r="B17" s="208" t="s">
        <v>404</v>
      </c>
      <c r="C17" s="208"/>
      <c r="D17" s="4"/>
      <c r="E17" s="4"/>
      <c r="F17" s="4"/>
      <c r="G17" s="425">
        <f>G18</f>
        <v>2533</v>
      </c>
      <c r="H17" s="425">
        <f t="shared" ref="H17:I18" si="3">H18</f>
        <v>2681</v>
      </c>
      <c r="I17" s="425">
        <f t="shared" si="3"/>
        <v>2793</v>
      </c>
      <c r="J17" s="232"/>
      <c r="K17" s="232"/>
      <c r="L17" s="232"/>
      <c r="M17" s="232"/>
      <c r="N17" s="232"/>
    </row>
    <row r="18" spans="1:14" s="241" customFormat="1" ht="15.75" x14ac:dyDescent="0.25">
      <c r="A18" s="20" t="s">
        <v>130</v>
      </c>
      <c r="B18" s="389" t="s">
        <v>404</v>
      </c>
      <c r="C18" s="389" t="s">
        <v>106</v>
      </c>
      <c r="D18" s="4"/>
      <c r="E18" s="4"/>
      <c r="F18" s="4"/>
      <c r="G18" s="171">
        <f>G19</f>
        <v>2533</v>
      </c>
      <c r="H18" s="171">
        <f t="shared" si="3"/>
        <v>2681</v>
      </c>
      <c r="I18" s="171">
        <f t="shared" si="3"/>
        <v>2793</v>
      </c>
      <c r="J18" s="232"/>
      <c r="K18" s="232"/>
      <c r="L18" s="232"/>
      <c r="M18" s="232"/>
      <c r="N18" s="232"/>
    </row>
    <row r="19" spans="1:14" s="241" customFormat="1" ht="15.75" x14ac:dyDescent="0.25">
      <c r="A19" s="20" t="s">
        <v>207</v>
      </c>
      <c r="B19" s="389" t="s">
        <v>404</v>
      </c>
      <c r="C19" s="389" t="s">
        <v>106</v>
      </c>
      <c r="D19" s="8" t="s">
        <v>125</v>
      </c>
      <c r="E19" s="4"/>
      <c r="F19" s="4"/>
      <c r="G19" s="171">
        <f>G20+G30</f>
        <v>2533</v>
      </c>
      <c r="H19" s="171">
        <f t="shared" ref="H19:I19" si="4">H20+H30</f>
        <v>2681</v>
      </c>
      <c r="I19" s="171">
        <f t="shared" si="4"/>
        <v>2793</v>
      </c>
      <c r="J19" s="232"/>
      <c r="K19" s="232"/>
      <c r="L19" s="232"/>
      <c r="M19" s="232"/>
      <c r="N19" s="232"/>
    </row>
    <row r="20" spans="1:14" s="241" customFormat="1" ht="15.75" x14ac:dyDescent="0.25">
      <c r="A20" s="20" t="s">
        <v>209</v>
      </c>
      <c r="B20" s="388" t="s">
        <v>445</v>
      </c>
      <c r="C20" s="389" t="s">
        <v>106</v>
      </c>
      <c r="D20" s="8" t="s">
        <v>125</v>
      </c>
      <c r="E20" s="4"/>
      <c r="F20" s="4"/>
      <c r="G20" s="171">
        <f>G21+G24+G27</f>
        <v>2533</v>
      </c>
      <c r="H20" s="171">
        <f t="shared" ref="H20:I20" si="5">H21+H24+H27</f>
        <v>2681</v>
      </c>
      <c r="I20" s="171">
        <f t="shared" si="5"/>
        <v>2793</v>
      </c>
      <c r="J20" s="232"/>
      <c r="K20" s="232"/>
      <c r="L20" s="232"/>
      <c r="M20" s="232"/>
      <c r="N20" s="232"/>
    </row>
    <row r="21" spans="1:14" s="241" customFormat="1" ht="78.75" x14ac:dyDescent="0.25">
      <c r="A21" s="386" t="s">
        <v>87</v>
      </c>
      <c r="B21" s="388" t="s">
        <v>445</v>
      </c>
      <c r="C21" s="389" t="s">
        <v>106</v>
      </c>
      <c r="D21" s="8" t="s">
        <v>125</v>
      </c>
      <c r="E21" s="4">
        <v>100</v>
      </c>
      <c r="F21" s="4"/>
      <c r="G21" s="171">
        <f>G22</f>
        <v>0</v>
      </c>
      <c r="H21" s="171">
        <f t="shared" ref="H21:I21" si="6">H22</f>
        <v>0</v>
      </c>
      <c r="I21" s="171">
        <f t="shared" si="6"/>
        <v>0</v>
      </c>
      <c r="J21" s="232"/>
      <c r="K21" s="232"/>
      <c r="L21" s="232"/>
      <c r="M21" s="232"/>
      <c r="N21" s="232"/>
    </row>
    <row r="22" spans="1:14" s="241" customFormat="1" ht="31.5" x14ac:dyDescent="0.25">
      <c r="A22" s="386" t="s">
        <v>171</v>
      </c>
      <c r="B22" s="388" t="s">
        <v>445</v>
      </c>
      <c r="C22" s="389" t="s">
        <v>106</v>
      </c>
      <c r="D22" s="8" t="s">
        <v>125</v>
      </c>
      <c r="E22" s="4">
        <v>110</v>
      </c>
      <c r="F22" s="4"/>
      <c r="G22" s="171">
        <f>'Ведом23-25'!I1007</f>
        <v>0</v>
      </c>
      <c r="H22" s="171">
        <f>'Ведом23-25'!J1007</f>
        <v>0</v>
      </c>
      <c r="I22" s="171">
        <f>'Ведом23-25'!K1007</f>
        <v>0</v>
      </c>
      <c r="J22" s="232"/>
      <c r="K22" s="232"/>
      <c r="L22" s="232"/>
      <c r="M22" s="232"/>
      <c r="N22" s="232"/>
    </row>
    <row r="23" spans="1:14" s="241" customFormat="1" ht="47.25" x14ac:dyDescent="0.25">
      <c r="A23" s="28" t="s">
        <v>938</v>
      </c>
      <c r="B23" s="388" t="s">
        <v>445</v>
      </c>
      <c r="C23" s="388" t="s">
        <v>106</v>
      </c>
      <c r="D23" s="8" t="s">
        <v>125</v>
      </c>
      <c r="E23" s="388" t="s">
        <v>120</v>
      </c>
      <c r="F23" s="388" t="s">
        <v>240</v>
      </c>
      <c r="G23" s="171">
        <f>G22</f>
        <v>0</v>
      </c>
      <c r="H23" s="171">
        <f t="shared" ref="H23:I23" si="7">H22</f>
        <v>0</v>
      </c>
      <c r="I23" s="171">
        <f t="shared" si="7"/>
        <v>0</v>
      </c>
      <c r="J23" s="232"/>
      <c r="K23" s="232"/>
      <c r="L23" s="232"/>
      <c r="M23" s="232"/>
      <c r="N23" s="232"/>
    </row>
    <row r="24" spans="1:14" s="241" customFormat="1" ht="31.5" x14ac:dyDescent="0.25">
      <c r="A24" s="386" t="s">
        <v>91</v>
      </c>
      <c r="B24" s="388" t="s">
        <v>445</v>
      </c>
      <c r="C24" s="389" t="s">
        <v>106</v>
      </c>
      <c r="D24" s="8" t="s">
        <v>125</v>
      </c>
      <c r="E24" s="4">
        <v>200</v>
      </c>
      <c r="F24" s="4"/>
      <c r="G24" s="171">
        <f>G25</f>
        <v>2533</v>
      </c>
      <c r="H24" s="171">
        <f t="shared" ref="H24:I24" si="8">H25</f>
        <v>2681</v>
      </c>
      <c r="I24" s="171">
        <f t="shared" si="8"/>
        <v>2793</v>
      </c>
      <c r="J24" s="232"/>
      <c r="K24" s="232"/>
      <c r="L24" s="232"/>
      <c r="M24" s="232"/>
      <c r="N24" s="232"/>
    </row>
    <row r="25" spans="1:14" s="241" customFormat="1" ht="47.25" x14ac:dyDescent="0.25">
      <c r="A25" s="386" t="s">
        <v>93</v>
      </c>
      <c r="B25" s="388" t="s">
        <v>445</v>
      </c>
      <c r="C25" s="389" t="s">
        <v>106</v>
      </c>
      <c r="D25" s="8" t="s">
        <v>125</v>
      </c>
      <c r="E25" s="4">
        <v>240</v>
      </c>
      <c r="F25" s="4"/>
      <c r="G25" s="171">
        <f>'Ведом23-25'!I1009</f>
        <v>2533</v>
      </c>
      <c r="H25" s="171">
        <f>'Ведом23-25'!J1009</f>
        <v>2681</v>
      </c>
      <c r="I25" s="171">
        <f>'Ведом23-25'!K1009</f>
        <v>2793</v>
      </c>
      <c r="J25" s="232"/>
      <c r="K25" s="232"/>
      <c r="L25" s="232"/>
      <c r="M25" s="232"/>
      <c r="N25" s="232"/>
    </row>
    <row r="26" spans="1:14" s="241" customFormat="1" ht="47.25" x14ac:dyDescent="0.25">
      <c r="A26" s="28" t="s">
        <v>938</v>
      </c>
      <c r="B26" s="388" t="s">
        <v>445</v>
      </c>
      <c r="C26" s="389" t="s">
        <v>106</v>
      </c>
      <c r="D26" s="8" t="s">
        <v>125</v>
      </c>
      <c r="E26" s="4">
        <v>240</v>
      </c>
      <c r="F26" s="4">
        <v>908</v>
      </c>
      <c r="G26" s="171">
        <f>G25</f>
        <v>2533</v>
      </c>
      <c r="H26" s="171">
        <f t="shared" ref="H26:I26" si="9">H25</f>
        <v>2681</v>
      </c>
      <c r="I26" s="171">
        <f t="shared" si="9"/>
        <v>2793</v>
      </c>
      <c r="J26" s="232"/>
      <c r="K26" s="232"/>
      <c r="L26" s="232"/>
      <c r="M26" s="232"/>
      <c r="N26" s="232"/>
    </row>
    <row r="27" spans="1:14" s="241" customFormat="1" ht="15.75" x14ac:dyDescent="0.25">
      <c r="A27" s="386" t="s">
        <v>95</v>
      </c>
      <c r="B27" s="388" t="s">
        <v>445</v>
      </c>
      <c r="C27" s="389" t="s">
        <v>106</v>
      </c>
      <c r="D27" s="8" t="s">
        <v>125</v>
      </c>
      <c r="E27" s="4">
        <v>800</v>
      </c>
      <c r="F27" s="4"/>
      <c r="G27" s="171">
        <f>G28</f>
        <v>0</v>
      </c>
      <c r="H27" s="171">
        <f t="shared" ref="H27:I27" si="10">H28</f>
        <v>0</v>
      </c>
      <c r="I27" s="171">
        <f t="shared" si="10"/>
        <v>0</v>
      </c>
      <c r="J27" s="232"/>
      <c r="K27" s="232"/>
      <c r="L27" s="232"/>
      <c r="M27" s="232"/>
      <c r="N27" s="232"/>
    </row>
    <row r="28" spans="1:14" s="241" customFormat="1" ht="15.75" x14ac:dyDescent="0.25">
      <c r="A28" s="386" t="s">
        <v>227</v>
      </c>
      <c r="B28" s="388" t="s">
        <v>445</v>
      </c>
      <c r="C28" s="388" t="s">
        <v>106</v>
      </c>
      <c r="D28" s="8" t="s">
        <v>125</v>
      </c>
      <c r="E28" s="4">
        <v>850</v>
      </c>
      <c r="F28" s="4"/>
      <c r="G28" s="171">
        <f>'Ведом23-25'!I1011</f>
        <v>0</v>
      </c>
      <c r="H28" s="171">
        <f>'Ведом23-25'!J1011</f>
        <v>0</v>
      </c>
      <c r="I28" s="171">
        <f>'Ведом23-25'!K1011</f>
        <v>0</v>
      </c>
      <c r="J28" s="232"/>
      <c r="K28" s="232"/>
      <c r="L28" s="232"/>
      <c r="M28" s="232"/>
      <c r="N28" s="232"/>
    </row>
    <row r="29" spans="1:14" s="241" customFormat="1" ht="31.5" x14ac:dyDescent="0.25">
      <c r="A29" s="28" t="s">
        <v>239</v>
      </c>
      <c r="B29" s="388" t="s">
        <v>445</v>
      </c>
      <c r="C29" s="388" t="s">
        <v>106</v>
      </c>
      <c r="D29" s="8" t="s">
        <v>125</v>
      </c>
      <c r="E29" s="4">
        <v>850</v>
      </c>
      <c r="F29" s="4">
        <v>908</v>
      </c>
      <c r="G29" s="171">
        <f>G28</f>
        <v>0</v>
      </c>
      <c r="H29" s="171">
        <f t="shared" ref="H29:I29" si="11">H28</f>
        <v>0</v>
      </c>
      <c r="I29" s="171">
        <f t="shared" si="11"/>
        <v>0</v>
      </c>
      <c r="J29" s="232"/>
      <c r="K29" s="232"/>
      <c r="L29" s="232"/>
      <c r="M29" s="232"/>
      <c r="N29" s="232"/>
    </row>
    <row r="30" spans="1:14" s="241" customFormat="1" ht="15.75" x14ac:dyDescent="0.25">
      <c r="A30" s="90" t="s">
        <v>928</v>
      </c>
      <c r="B30" s="388" t="s">
        <v>929</v>
      </c>
      <c r="C30" s="388" t="s">
        <v>106</v>
      </c>
      <c r="D30" s="8" t="s">
        <v>125</v>
      </c>
      <c r="E30" s="4"/>
      <c r="F30" s="4"/>
      <c r="G30" s="171">
        <f>G31</f>
        <v>0</v>
      </c>
      <c r="H30" s="171">
        <f t="shared" ref="H30:I31" si="12">H31</f>
        <v>0</v>
      </c>
      <c r="I30" s="171">
        <f t="shared" si="12"/>
        <v>0</v>
      </c>
      <c r="J30" s="232"/>
      <c r="K30" s="232"/>
      <c r="L30" s="232"/>
      <c r="M30" s="232"/>
      <c r="N30" s="232"/>
    </row>
    <row r="31" spans="1:14" s="241" customFormat="1" ht="31.5" x14ac:dyDescent="0.25">
      <c r="A31" s="386" t="s">
        <v>91</v>
      </c>
      <c r="B31" s="388" t="s">
        <v>929</v>
      </c>
      <c r="C31" s="388" t="s">
        <v>106</v>
      </c>
      <c r="D31" s="8" t="s">
        <v>125</v>
      </c>
      <c r="E31" s="4">
        <v>200</v>
      </c>
      <c r="F31" s="4"/>
      <c r="G31" s="171">
        <f>G32</f>
        <v>0</v>
      </c>
      <c r="H31" s="171">
        <f t="shared" si="12"/>
        <v>0</v>
      </c>
      <c r="I31" s="171">
        <f t="shared" si="12"/>
        <v>0</v>
      </c>
      <c r="J31" s="232"/>
      <c r="K31" s="232"/>
      <c r="L31" s="232"/>
      <c r="M31" s="232"/>
      <c r="N31" s="232"/>
    </row>
    <row r="32" spans="1:14" s="241" customFormat="1" ht="47.25" x14ac:dyDescent="0.25">
      <c r="A32" s="386" t="s">
        <v>93</v>
      </c>
      <c r="B32" s="388" t="s">
        <v>929</v>
      </c>
      <c r="C32" s="388" t="s">
        <v>106</v>
      </c>
      <c r="D32" s="8" t="s">
        <v>125</v>
      </c>
      <c r="E32" s="4">
        <v>240</v>
      </c>
      <c r="F32" s="4"/>
      <c r="G32" s="171">
        <f>'Ведом23-25'!I1014</f>
        <v>0</v>
      </c>
      <c r="H32" s="171">
        <f>'Ведом23-25'!J1014</f>
        <v>0</v>
      </c>
      <c r="I32" s="171">
        <f>'Ведом23-25'!K1014</f>
        <v>0</v>
      </c>
      <c r="J32" s="232"/>
      <c r="K32" s="232"/>
      <c r="L32" s="232"/>
      <c r="M32" s="232"/>
      <c r="N32" s="232"/>
    </row>
    <row r="33" spans="1:14" s="241" customFormat="1" ht="47.25" x14ac:dyDescent="0.25">
      <c r="A33" s="28" t="s">
        <v>938</v>
      </c>
      <c r="B33" s="388" t="s">
        <v>929</v>
      </c>
      <c r="C33" s="388" t="s">
        <v>106</v>
      </c>
      <c r="D33" s="8" t="s">
        <v>125</v>
      </c>
      <c r="E33" s="4">
        <v>240</v>
      </c>
      <c r="F33" s="4">
        <v>908</v>
      </c>
      <c r="G33" s="171">
        <f>G32</f>
        <v>0</v>
      </c>
      <c r="H33" s="171">
        <f t="shared" ref="H33:I33" si="13">H32</f>
        <v>0</v>
      </c>
      <c r="I33" s="171">
        <f t="shared" si="13"/>
        <v>0</v>
      </c>
      <c r="J33" s="232"/>
      <c r="K33" s="232"/>
      <c r="L33" s="232"/>
      <c r="M33" s="232"/>
      <c r="N33" s="232"/>
    </row>
    <row r="34" spans="1:14" s="241" customFormat="1" ht="47.25" x14ac:dyDescent="0.25">
      <c r="A34" s="207" t="s">
        <v>943</v>
      </c>
      <c r="B34" s="107" t="s">
        <v>172</v>
      </c>
      <c r="C34" s="107"/>
      <c r="D34" s="107"/>
      <c r="E34" s="107"/>
      <c r="F34" s="107"/>
      <c r="G34" s="425">
        <f>G35+G68+G76+G105+G129</f>
        <v>4388.3599999999997</v>
      </c>
      <c r="H34" s="425">
        <f t="shared" ref="H34:I34" si="14">H35+H68+H76+H105+H129</f>
        <v>4388.3599999999997</v>
      </c>
      <c r="I34" s="425">
        <f t="shared" si="14"/>
        <v>2938.3599999999997</v>
      </c>
      <c r="J34" s="232"/>
      <c r="K34" s="232"/>
      <c r="L34" s="232"/>
      <c r="M34" s="232"/>
      <c r="N34" s="232"/>
    </row>
    <row r="35" spans="1:14" s="241" customFormat="1" ht="31.5" x14ac:dyDescent="0.25">
      <c r="A35" s="207" t="s">
        <v>173</v>
      </c>
      <c r="B35" s="208" t="s">
        <v>174</v>
      </c>
      <c r="C35" s="208"/>
      <c r="D35" s="4"/>
      <c r="E35" s="4"/>
      <c r="F35" s="4"/>
      <c r="G35" s="425">
        <f>G36+G51+G61</f>
        <v>1295</v>
      </c>
      <c r="H35" s="425">
        <f t="shared" ref="H35:I35" si="15">H36+H51+H61</f>
        <v>1295</v>
      </c>
      <c r="I35" s="425">
        <f t="shared" si="15"/>
        <v>895</v>
      </c>
      <c r="J35" s="232"/>
      <c r="K35" s="232"/>
      <c r="L35" s="232"/>
      <c r="M35" s="232"/>
      <c r="N35" s="232"/>
    </row>
    <row r="36" spans="1:14" s="241" customFormat="1" ht="63" x14ac:dyDescent="0.25">
      <c r="A36" s="34" t="s">
        <v>469</v>
      </c>
      <c r="B36" s="208" t="s">
        <v>357</v>
      </c>
      <c r="C36" s="208"/>
      <c r="D36" s="4"/>
      <c r="E36" s="4"/>
      <c r="F36" s="4"/>
      <c r="G36" s="425">
        <f>G37</f>
        <v>870</v>
      </c>
      <c r="H36" s="425">
        <f t="shared" ref="H36:I37" si="16">H37</f>
        <v>870</v>
      </c>
      <c r="I36" s="425">
        <f t="shared" si="16"/>
        <v>870</v>
      </c>
      <c r="J36" s="232"/>
      <c r="K36" s="232"/>
      <c r="L36" s="232"/>
      <c r="M36" s="232"/>
      <c r="N36" s="232"/>
    </row>
    <row r="37" spans="1:14" s="241" customFormat="1" ht="15.75" x14ac:dyDescent="0.25">
      <c r="A37" s="386" t="s">
        <v>147</v>
      </c>
      <c r="B37" s="389" t="s">
        <v>357</v>
      </c>
      <c r="C37" s="389" t="s">
        <v>148</v>
      </c>
      <c r="D37" s="4"/>
      <c r="E37" s="4"/>
      <c r="F37" s="4"/>
      <c r="G37" s="171">
        <f>G38</f>
        <v>870</v>
      </c>
      <c r="H37" s="171">
        <f t="shared" si="16"/>
        <v>870</v>
      </c>
      <c r="I37" s="171">
        <f t="shared" si="16"/>
        <v>870</v>
      </c>
      <c r="J37" s="232"/>
      <c r="K37" s="232"/>
      <c r="L37" s="232"/>
      <c r="M37" s="232"/>
      <c r="N37" s="232"/>
    </row>
    <row r="38" spans="1:14" s="241" customFormat="1" ht="15.75" x14ac:dyDescent="0.25">
      <c r="A38" s="28" t="s">
        <v>197</v>
      </c>
      <c r="B38" s="389" t="s">
        <v>357</v>
      </c>
      <c r="C38" s="389" t="s">
        <v>148</v>
      </c>
      <c r="D38" s="8" t="s">
        <v>148</v>
      </c>
      <c r="E38" s="4"/>
      <c r="F38" s="4"/>
      <c r="G38" s="171">
        <f>G39+G43+G47</f>
        <v>870</v>
      </c>
      <c r="H38" s="171">
        <f t="shared" ref="H38:I38" si="17">H39+H43+H47</f>
        <v>870</v>
      </c>
      <c r="I38" s="171">
        <f t="shared" si="17"/>
        <v>870</v>
      </c>
      <c r="J38" s="232"/>
      <c r="K38" s="232"/>
      <c r="L38" s="232"/>
      <c r="M38" s="232"/>
      <c r="N38" s="232"/>
    </row>
    <row r="39" spans="1:14" s="241" customFormat="1" ht="31.5" x14ac:dyDescent="0.25">
      <c r="A39" s="28" t="s">
        <v>475</v>
      </c>
      <c r="B39" s="389" t="s">
        <v>358</v>
      </c>
      <c r="C39" s="389" t="s">
        <v>148</v>
      </c>
      <c r="D39" s="8" t="s">
        <v>148</v>
      </c>
      <c r="E39" s="4"/>
      <c r="F39" s="4"/>
      <c r="G39" s="171">
        <f>G40</f>
        <v>0</v>
      </c>
      <c r="H39" s="171">
        <f t="shared" ref="H39:I40" si="18">H40</f>
        <v>0</v>
      </c>
      <c r="I39" s="171">
        <f t="shared" si="18"/>
        <v>0</v>
      </c>
      <c r="J39" s="232"/>
      <c r="K39" s="232"/>
      <c r="L39" s="232"/>
      <c r="M39" s="232"/>
      <c r="N39" s="232"/>
    </row>
    <row r="40" spans="1:14" s="241" customFormat="1" ht="78.75" x14ac:dyDescent="0.25">
      <c r="A40" s="386" t="s">
        <v>87</v>
      </c>
      <c r="B40" s="389" t="s">
        <v>358</v>
      </c>
      <c r="C40" s="389" t="s">
        <v>148</v>
      </c>
      <c r="D40" s="8" t="s">
        <v>148</v>
      </c>
      <c r="E40" s="4">
        <v>100</v>
      </c>
      <c r="F40" s="4"/>
      <c r="G40" s="171">
        <f>G41</f>
        <v>0</v>
      </c>
      <c r="H40" s="171">
        <f t="shared" si="18"/>
        <v>0</v>
      </c>
      <c r="I40" s="171">
        <f t="shared" si="18"/>
        <v>0</v>
      </c>
      <c r="J40" s="232"/>
      <c r="K40" s="232"/>
      <c r="L40" s="232"/>
      <c r="M40" s="232"/>
      <c r="N40" s="232"/>
    </row>
    <row r="41" spans="1:14" s="241" customFormat="1" ht="31.5" x14ac:dyDescent="0.25">
      <c r="A41" s="386" t="s">
        <v>171</v>
      </c>
      <c r="B41" s="389" t="s">
        <v>358</v>
      </c>
      <c r="C41" s="389" t="s">
        <v>148</v>
      </c>
      <c r="D41" s="8" t="s">
        <v>148</v>
      </c>
      <c r="E41" s="4">
        <v>110</v>
      </c>
      <c r="F41" s="4"/>
      <c r="G41" s="171">
        <f>'Ведом23-25'!I379</f>
        <v>0</v>
      </c>
      <c r="H41" s="171">
        <f>'Ведом23-25'!J379</f>
        <v>0</v>
      </c>
      <c r="I41" s="171">
        <f>'Ведом23-25'!K379</f>
        <v>0</v>
      </c>
      <c r="J41" s="232"/>
      <c r="K41" s="232"/>
      <c r="L41" s="232"/>
      <c r="M41" s="232"/>
      <c r="N41" s="232"/>
    </row>
    <row r="42" spans="1:14" s="241" customFormat="1" ht="47.25" x14ac:dyDescent="0.25">
      <c r="A42" s="28" t="s">
        <v>937</v>
      </c>
      <c r="B42" s="389" t="s">
        <v>358</v>
      </c>
      <c r="C42" s="389" t="s">
        <v>148</v>
      </c>
      <c r="D42" s="8" t="s">
        <v>148</v>
      </c>
      <c r="E42" s="4">
        <v>110</v>
      </c>
      <c r="F42" s="4">
        <v>903</v>
      </c>
      <c r="G42" s="171">
        <f>G41</f>
        <v>0</v>
      </c>
      <c r="H42" s="171">
        <f t="shared" ref="H42:I42" si="19">H41</f>
        <v>0</v>
      </c>
      <c r="I42" s="171">
        <f t="shared" si="19"/>
        <v>0</v>
      </c>
      <c r="J42" s="232"/>
      <c r="K42" s="232"/>
      <c r="L42" s="232"/>
      <c r="M42" s="232"/>
      <c r="N42" s="232"/>
    </row>
    <row r="43" spans="1:14" s="241" customFormat="1" ht="31.5" x14ac:dyDescent="0.25">
      <c r="A43" s="386" t="s">
        <v>470</v>
      </c>
      <c r="B43" s="389" t="s">
        <v>484</v>
      </c>
      <c r="C43" s="389" t="s">
        <v>148</v>
      </c>
      <c r="D43" s="8" t="s">
        <v>148</v>
      </c>
      <c r="E43" s="4"/>
      <c r="F43" s="4"/>
      <c r="G43" s="171">
        <f>G44</f>
        <v>0</v>
      </c>
      <c r="H43" s="171">
        <f t="shared" ref="H43:I44" si="20">H44</f>
        <v>0</v>
      </c>
      <c r="I43" s="171">
        <f t="shared" si="20"/>
        <v>0</v>
      </c>
      <c r="J43" s="232"/>
      <c r="K43" s="232"/>
      <c r="L43" s="232"/>
      <c r="M43" s="232"/>
      <c r="N43" s="232"/>
    </row>
    <row r="44" spans="1:14" s="241" customFormat="1" ht="31.5" x14ac:dyDescent="0.25">
      <c r="A44" s="386" t="s">
        <v>91</v>
      </c>
      <c r="B44" s="389" t="s">
        <v>484</v>
      </c>
      <c r="C44" s="389" t="s">
        <v>148</v>
      </c>
      <c r="D44" s="8" t="s">
        <v>148</v>
      </c>
      <c r="E44" s="4">
        <v>200</v>
      </c>
      <c r="F44" s="4"/>
      <c r="G44" s="171">
        <f>G45</f>
        <v>0</v>
      </c>
      <c r="H44" s="171">
        <f t="shared" si="20"/>
        <v>0</v>
      </c>
      <c r="I44" s="171">
        <f t="shared" si="20"/>
        <v>0</v>
      </c>
      <c r="J44" s="232"/>
      <c r="K44" s="232"/>
      <c r="L44" s="232"/>
      <c r="M44" s="232"/>
      <c r="N44" s="232"/>
    </row>
    <row r="45" spans="1:14" s="241" customFormat="1" ht="47.25" x14ac:dyDescent="0.25">
      <c r="A45" s="386" t="s">
        <v>93</v>
      </c>
      <c r="B45" s="389" t="s">
        <v>484</v>
      </c>
      <c r="C45" s="389" t="s">
        <v>148</v>
      </c>
      <c r="D45" s="8" t="s">
        <v>148</v>
      </c>
      <c r="E45" s="4">
        <v>240</v>
      </c>
      <c r="F45" s="4"/>
      <c r="G45" s="171">
        <f>'Ведом23-25'!I382</f>
        <v>0</v>
      </c>
      <c r="H45" s="171">
        <f>'Ведом23-25'!J382</f>
        <v>0</v>
      </c>
      <c r="I45" s="171">
        <f>'Ведом23-25'!K382</f>
        <v>0</v>
      </c>
      <c r="J45" s="232"/>
      <c r="K45" s="232"/>
      <c r="L45" s="232"/>
      <c r="M45" s="232"/>
      <c r="N45" s="232"/>
    </row>
    <row r="46" spans="1:14" s="241" customFormat="1" ht="47.25" x14ac:dyDescent="0.25">
      <c r="A46" s="28" t="s">
        <v>937</v>
      </c>
      <c r="B46" s="389" t="s">
        <v>484</v>
      </c>
      <c r="C46" s="389" t="s">
        <v>148</v>
      </c>
      <c r="D46" s="8" t="s">
        <v>148</v>
      </c>
      <c r="E46" s="4">
        <v>240</v>
      </c>
      <c r="F46" s="4">
        <v>903</v>
      </c>
      <c r="G46" s="171">
        <f>G45</f>
        <v>0</v>
      </c>
      <c r="H46" s="171">
        <f t="shared" ref="H46:I46" si="21">H45</f>
        <v>0</v>
      </c>
      <c r="I46" s="171">
        <f t="shared" si="21"/>
        <v>0</v>
      </c>
      <c r="J46" s="232"/>
      <c r="K46" s="232"/>
      <c r="L46" s="232"/>
      <c r="M46" s="232"/>
      <c r="N46" s="232"/>
    </row>
    <row r="47" spans="1:14" s="241" customFormat="1" ht="31.5" x14ac:dyDescent="0.25">
      <c r="A47" s="386" t="s">
        <v>873</v>
      </c>
      <c r="B47" s="389" t="s">
        <v>874</v>
      </c>
      <c r="C47" s="389" t="s">
        <v>148</v>
      </c>
      <c r="D47" s="8" t="s">
        <v>148</v>
      </c>
      <c r="E47" s="4"/>
      <c r="F47" s="4"/>
      <c r="G47" s="171">
        <f>G48</f>
        <v>870</v>
      </c>
      <c r="H47" s="171">
        <f t="shared" ref="H47:I48" si="22">H48</f>
        <v>870</v>
      </c>
      <c r="I47" s="171">
        <f t="shared" si="22"/>
        <v>870</v>
      </c>
      <c r="J47" s="232"/>
      <c r="K47" s="232"/>
      <c r="L47" s="232"/>
      <c r="M47" s="232"/>
      <c r="N47" s="232"/>
    </row>
    <row r="48" spans="1:14" s="241" customFormat="1" ht="47.25" x14ac:dyDescent="0.25">
      <c r="A48" s="386" t="s">
        <v>152</v>
      </c>
      <c r="B48" s="389" t="s">
        <v>874</v>
      </c>
      <c r="C48" s="389" t="s">
        <v>148</v>
      </c>
      <c r="D48" s="8" t="s">
        <v>148</v>
      </c>
      <c r="E48" s="4">
        <v>600</v>
      </c>
      <c r="F48" s="4"/>
      <c r="G48" s="171">
        <f>G49</f>
        <v>870</v>
      </c>
      <c r="H48" s="171">
        <f t="shared" si="22"/>
        <v>870</v>
      </c>
      <c r="I48" s="171">
        <f t="shared" si="22"/>
        <v>870</v>
      </c>
      <c r="J48" s="232"/>
      <c r="K48" s="232"/>
      <c r="L48" s="232"/>
      <c r="M48" s="232"/>
      <c r="N48" s="232"/>
    </row>
    <row r="49" spans="1:14" s="241" customFormat="1" ht="15.75" x14ac:dyDescent="0.25">
      <c r="A49" s="386" t="s">
        <v>154</v>
      </c>
      <c r="B49" s="389" t="s">
        <v>874</v>
      </c>
      <c r="C49" s="389" t="s">
        <v>148</v>
      </c>
      <c r="D49" s="8" t="s">
        <v>148</v>
      </c>
      <c r="E49" s="4">
        <v>610</v>
      </c>
      <c r="F49" s="4"/>
      <c r="G49" s="171">
        <f>'Ведом23-25'!I385</f>
        <v>870</v>
      </c>
      <c r="H49" s="171">
        <f>'Ведом23-25'!J385</f>
        <v>870</v>
      </c>
      <c r="I49" s="171">
        <f>'Ведом23-25'!K385</f>
        <v>870</v>
      </c>
      <c r="J49" s="232"/>
      <c r="K49" s="232"/>
      <c r="L49" s="232"/>
      <c r="M49" s="232"/>
      <c r="N49" s="232"/>
    </row>
    <row r="50" spans="1:14" s="241" customFormat="1" ht="47.25" x14ac:dyDescent="0.25">
      <c r="A50" s="28" t="s">
        <v>937</v>
      </c>
      <c r="B50" s="389" t="s">
        <v>874</v>
      </c>
      <c r="C50" s="389" t="s">
        <v>148</v>
      </c>
      <c r="D50" s="8" t="s">
        <v>148</v>
      </c>
      <c r="E50" s="4">
        <v>610</v>
      </c>
      <c r="F50" s="4">
        <v>903</v>
      </c>
      <c r="G50" s="171">
        <f>G49</f>
        <v>870</v>
      </c>
      <c r="H50" s="171">
        <f t="shared" ref="H50:I50" si="23">H49</f>
        <v>870</v>
      </c>
      <c r="I50" s="171">
        <f t="shared" si="23"/>
        <v>870</v>
      </c>
      <c r="J50" s="232"/>
      <c r="K50" s="232"/>
      <c r="L50" s="232"/>
      <c r="M50" s="232"/>
      <c r="N50" s="232"/>
    </row>
    <row r="51" spans="1:14" s="241" customFormat="1" ht="63" x14ac:dyDescent="0.25">
      <c r="A51" s="207" t="s">
        <v>471</v>
      </c>
      <c r="B51" s="208" t="s">
        <v>359</v>
      </c>
      <c r="C51" s="208"/>
      <c r="D51" s="4"/>
      <c r="E51" s="4"/>
      <c r="F51" s="4"/>
      <c r="G51" s="425">
        <f>G52</f>
        <v>400</v>
      </c>
      <c r="H51" s="425">
        <f t="shared" ref="H51:I53" si="24">H52</f>
        <v>400</v>
      </c>
      <c r="I51" s="425">
        <f t="shared" si="24"/>
        <v>0</v>
      </c>
      <c r="J51" s="232"/>
      <c r="K51" s="232"/>
      <c r="L51" s="232"/>
      <c r="M51" s="232"/>
      <c r="N51" s="232"/>
    </row>
    <row r="52" spans="1:14" s="241" customFormat="1" ht="15.75" x14ac:dyDescent="0.25">
      <c r="A52" s="386" t="s">
        <v>147</v>
      </c>
      <c r="B52" s="389" t="s">
        <v>359</v>
      </c>
      <c r="C52" s="389" t="s">
        <v>148</v>
      </c>
      <c r="D52" s="8"/>
      <c r="E52" s="4"/>
      <c r="F52" s="4"/>
      <c r="G52" s="171">
        <f>G53</f>
        <v>400</v>
      </c>
      <c r="H52" s="171">
        <f t="shared" si="24"/>
        <v>400</v>
      </c>
      <c r="I52" s="171">
        <f t="shared" si="24"/>
        <v>0</v>
      </c>
      <c r="J52" s="232"/>
      <c r="K52" s="232"/>
      <c r="L52" s="232"/>
      <c r="M52" s="232"/>
      <c r="N52" s="232"/>
    </row>
    <row r="53" spans="1:14" s="241" customFormat="1" ht="15.75" x14ac:dyDescent="0.25">
      <c r="A53" s="28" t="s">
        <v>197</v>
      </c>
      <c r="B53" s="389" t="s">
        <v>359</v>
      </c>
      <c r="C53" s="389" t="s">
        <v>148</v>
      </c>
      <c r="D53" s="8" t="s">
        <v>148</v>
      </c>
      <c r="E53" s="4"/>
      <c r="F53" s="4"/>
      <c r="G53" s="171">
        <f>G54</f>
        <v>400</v>
      </c>
      <c r="H53" s="171">
        <f t="shared" si="24"/>
        <v>400</v>
      </c>
      <c r="I53" s="171">
        <f t="shared" si="24"/>
        <v>0</v>
      </c>
      <c r="J53" s="232"/>
      <c r="K53" s="232"/>
      <c r="L53" s="232"/>
      <c r="M53" s="232"/>
      <c r="N53" s="232"/>
    </row>
    <row r="54" spans="1:14" s="241" customFormat="1" ht="15.75" x14ac:dyDescent="0.25">
      <c r="A54" s="386" t="s">
        <v>472</v>
      </c>
      <c r="B54" s="389" t="s">
        <v>364</v>
      </c>
      <c r="C54" s="389" t="s">
        <v>148</v>
      </c>
      <c r="D54" s="8" t="s">
        <v>148</v>
      </c>
      <c r="E54" s="4"/>
      <c r="F54" s="4"/>
      <c r="G54" s="171">
        <f>G55+G58</f>
        <v>400</v>
      </c>
      <c r="H54" s="171">
        <f t="shared" ref="H54:I54" si="25">H55+H58</f>
        <v>400</v>
      </c>
      <c r="I54" s="171">
        <f t="shared" si="25"/>
        <v>0</v>
      </c>
      <c r="J54" s="232"/>
      <c r="K54" s="232"/>
      <c r="L54" s="232"/>
      <c r="M54" s="232"/>
      <c r="N54" s="232"/>
    </row>
    <row r="55" spans="1:14" s="241" customFormat="1" ht="78.75" x14ac:dyDescent="0.25">
      <c r="A55" s="386" t="s">
        <v>87</v>
      </c>
      <c r="B55" s="389" t="s">
        <v>364</v>
      </c>
      <c r="C55" s="389" t="s">
        <v>148</v>
      </c>
      <c r="D55" s="8" t="s">
        <v>148</v>
      </c>
      <c r="E55" s="4">
        <v>100</v>
      </c>
      <c r="F55" s="4"/>
      <c r="G55" s="171">
        <f>G56</f>
        <v>0</v>
      </c>
      <c r="H55" s="171">
        <f t="shared" ref="H55:I55" si="26">H56</f>
        <v>0</v>
      </c>
      <c r="I55" s="171">
        <f t="shared" si="26"/>
        <v>0</v>
      </c>
      <c r="J55" s="232"/>
      <c r="K55" s="232"/>
      <c r="L55" s="232"/>
      <c r="M55" s="232"/>
      <c r="N55" s="232"/>
    </row>
    <row r="56" spans="1:14" s="241" customFormat="1" ht="31.5" x14ac:dyDescent="0.25">
      <c r="A56" s="386" t="s">
        <v>171</v>
      </c>
      <c r="B56" s="389" t="s">
        <v>364</v>
      </c>
      <c r="C56" s="389" t="s">
        <v>148</v>
      </c>
      <c r="D56" s="8" t="s">
        <v>148</v>
      </c>
      <c r="E56" s="4">
        <v>110</v>
      </c>
      <c r="F56" s="4"/>
      <c r="G56" s="171">
        <f>'Ведом23-25'!I389</f>
        <v>0</v>
      </c>
      <c r="H56" s="171">
        <f>'Ведом23-25'!J389</f>
        <v>0</v>
      </c>
      <c r="I56" s="171">
        <f>'Ведом23-25'!K389</f>
        <v>0</v>
      </c>
      <c r="J56" s="232"/>
      <c r="K56" s="232"/>
      <c r="L56" s="232"/>
      <c r="M56" s="232"/>
      <c r="N56" s="232"/>
    </row>
    <row r="57" spans="1:14" s="241" customFormat="1" ht="47.25" x14ac:dyDescent="0.25">
      <c r="A57" s="28" t="s">
        <v>937</v>
      </c>
      <c r="B57" s="389" t="s">
        <v>364</v>
      </c>
      <c r="C57" s="389" t="s">
        <v>148</v>
      </c>
      <c r="D57" s="8" t="s">
        <v>148</v>
      </c>
      <c r="E57" s="4">
        <v>110</v>
      </c>
      <c r="F57" s="4">
        <v>903</v>
      </c>
      <c r="G57" s="171">
        <f>G56</f>
        <v>0</v>
      </c>
      <c r="H57" s="171">
        <f t="shared" ref="H57:I57" si="27">H56</f>
        <v>0</v>
      </c>
      <c r="I57" s="171">
        <f t="shared" si="27"/>
        <v>0</v>
      </c>
      <c r="J57" s="232"/>
      <c r="K57" s="232"/>
      <c r="L57" s="232"/>
      <c r="M57" s="232"/>
      <c r="N57" s="232"/>
    </row>
    <row r="58" spans="1:14" s="241" customFormat="1" ht="31.5" x14ac:dyDescent="0.25">
      <c r="A58" s="386" t="s">
        <v>91</v>
      </c>
      <c r="B58" s="389" t="s">
        <v>364</v>
      </c>
      <c r="C58" s="389" t="s">
        <v>148</v>
      </c>
      <c r="D58" s="8" t="s">
        <v>148</v>
      </c>
      <c r="E58" s="4">
        <v>200</v>
      </c>
      <c r="F58" s="4"/>
      <c r="G58" s="171">
        <f>G59</f>
        <v>400</v>
      </c>
      <c r="H58" s="171">
        <f t="shared" ref="H58:I58" si="28">H59</f>
        <v>400</v>
      </c>
      <c r="I58" s="171">
        <f t="shared" si="28"/>
        <v>0</v>
      </c>
      <c r="J58" s="232"/>
      <c r="K58" s="232"/>
      <c r="L58" s="232"/>
      <c r="M58" s="232"/>
      <c r="N58" s="232"/>
    </row>
    <row r="59" spans="1:14" s="241" customFormat="1" ht="47.25" x14ac:dyDescent="0.25">
      <c r="A59" s="386" t="s">
        <v>93</v>
      </c>
      <c r="B59" s="389" t="s">
        <v>364</v>
      </c>
      <c r="C59" s="389" t="s">
        <v>148</v>
      </c>
      <c r="D59" s="8" t="s">
        <v>148</v>
      </c>
      <c r="E59" s="4">
        <v>240</v>
      </c>
      <c r="F59" s="4"/>
      <c r="G59" s="171">
        <f>'Ведом23-25'!I391</f>
        <v>400</v>
      </c>
      <c r="H59" s="171">
        <f>'Ведом23-25'!J391</f>
        <v>400</v>
      </c>
      <c r="I59" s="171">
        <f>'Ведом23-25'!K391</f>
        <v>0</v>
      </c>
      <c r="J59" s="232"/>
      <c r="K59" s="232"/>
      <c r="L59" s="232"/>
      <c r="M59" s="232"/>
      <c r="N59" s="232"/>
    </row>
    <row r="60" spans="1:14" s="241" customFormat="1" ht="47.25" x14ac:dyDescent="0.25">
      <c r="A60" s="28" t="s">
        <v>937</v>
      </c>
      <c r="B60" s="389" t="s">
        <v>364</v>
      </c>
      <c r="C60" s="389" t="s">
        <v>148</v>
      </c>
      <c r="D60" s="8" t="s">
        <v>148</v>
      </c>
      <c r="E60" s="4">
        <v>240</v>
      </c>
      <c r="F60" s="4">
        <v>903</v>
      </c>
      <c r="G60" s="171">
        <f>G59</f>
        <v>400</v>
      </c>
      <c r="H60" s="171">
        <f t="shared" ref="H60:I60" si="29">H59</f>
        <v>400</v>
      </c>
      <c r="I60" s="171">
        <f t="shared" si="29"/>
        <v>0</v>
      </c>
      <c r="J60" s="232"/>
      <c r="K60" s="232"/>
      <c r="L60" s="232"/>
      <c r="M60" s="232"/>
      <c r="N60" s="232"/>
    </row>
    <row r="61" spans="1:14" s="241" customFormat="1" ht="47.25" x14ac:dyDescent="0.25">
      <c r="A61" s="207" t="s">
        <v>477</v>
      </c>
      <c r="B61" s="208" t="s">
        <v>473</v>
      </c>
      <c r="C61" s="208"/>
      <c r="D61" s="4"/>
      <c r="E61" s="4"/>
      <c r="F61" s="4"/>
      <c r="G61" s="425">
        <f>G62</f>
        <v>25</v>
      </c>
      <c r="H61" s="425">
        <f t="shared" ref="H61:I65" si="30">H62</f>
        <v>25</v>
      </c>
      <c r="I61" s="425">
        <f t="shared" si="30"/>
        <v>25</v>
      </c>
      <c r="J61" s="232"/>
      <c r="K61" s="232"/>
      <c r="L61" s="232"/>
      <c r="M61" s="232"/>
      <c r="N61" s="232"/>
    </row>
    <row r="62" spans="1:14" s="241" customFormat="1" ht="15.75" x14ac:dyDescent="0.25">
      <c r="A62" s="386" t="s">
        <v>147</v>
      </c>
      <c r="B62" s="389" t="s">
        <v>473</v>
      </c>
      <c r="C62" s="208"/>
      <c r="D62" s="4"/>
      <c r="E62" s="4"/>
      <c r="F62" s="4"/>
      <c r="G62" s="171">
        <f>G63</f>
        <v>25</v>
      </c>
      <c r="H62" s="171">
        <f t="shared" si="30"/>
        <v>25</v>
      </c>
      <c r="I62" s="171">
        <f t="shared" si="30"/>
        <v>25</v>
      </c>
      <c r="J62" s="232"/>
      <c r="K62" s="232"/>
      <c r="L62" s="232"/>
      <c r="M62" s="232"/>
      <c r="N62" s="232"/>
    </row>
    <row r="63" spans="1:14" s="241" customFormat="1" ht="15.75" x14ac:dyDescent="0.25">
      <c r="A63" s="28" t="s">
        <v>197</v>
      </c>
      <c r="B63" s="389" t="s">
        <v>473</v>
      </c>
      <c r="C63" s="208"/>
      <c r="D63" s="4"/>
      <c r="E63" s="4"/>
      <c r="F63" s="4"/>
      <c r="G63" s="171">
        <f>G64</f>
        <v>25</v>
      </c>
      <c r="H63" s="171">
        <f t="shared" si="30"/>
        <v>25</v>
      </c>
      <c r="I63" s="171">
        <f t="shared" si="30"/>
        <v>25</v>
      </c>
      <c r="J63" s="232"/>
      <c r="K63" s="232"/>
      <c r="L63" s="232"/>
      <c r="M63" s="232"/>
      <c r="N63" s="232"/>
    </row>
    <row r="64" spans="1:14" s="241" customFormat="1" ht="47.25" x14ac:dyDescent="0.25">
      <c r="A64" s="429" t="s">
        <v>474</v>
      </c>
      <c r="B64" s="389" t="s">
        <v>485</v>
      </c>
      <c r="C64" s="389" t="s">
        <v>148</v>
      </c>
      <c r="D64" s="8" t="s">
        <v>148</v>
      </c>
      <c r="E64" s="4"/>
      <c r="F64" s="4"/>
      <c r="G64" s="171">
        <f>G65</f>
        <v>25</v>
      </c>
      <c r="H64" s="171">
        <f t="shared" si="30"/>
        <v>25</v>
      </c>
      <c r="I64" s="171">
        <f t="shared" si="30"/>
        <v>25</v>
      </c>
      <c r="J64" s="232"/>
      <c r="K64" s="232"/>
      <c r="L64" s="232"/>
      <c r="M64" s="232"/>
      <c r="N64" s="232"/>
    </row>
    <row r="65" spans="1:14" s="241" customFormat="1" ht="31.5" x14ac:dyDescent="0.25">
      <c r="A65" s="386" t="s">
        <v>140</v>
      </c>
      <c r="B65" s="389" t="s">
        <v>485</v>
      </c>
      <c r="C65" s="389" t="s">
        <v>148</v>
      </c>
      <c r="D65" s="8" t="s">
        <v>148</v>
      </c>
      <c r="E65" s="4">
        <v>300</v>
      </c>
      <c r="F65" s="4"/>
      <c r="G65" s="171">
        <f>G66</f>
        <v>25</v>
      </c>
      <c r="H65" s="171">
        <f t="shared" si="30"/>
        <v>25</v>
      </c>
      <c r="I65" s="171">
        <f t="shared" si="30"/>
        <v>25</v>
      </c>
      <c r="J65" s="232"/>
      <c r="K65" s="232"/>
      <c r="L65" s="232"/>
      <c r="M65" s="232"/>
      <c r="N65" s="232"/>
    </row>
    <row r="66" spans="1:14" s="241" customFormat="1" ht="31.5" x14ac:dyDescent="0.25">
      <c r="A66" s="386" t="s">
        <v>142</v>
      </c>
      <c r="B66" s="389" t="s">
        <v>485</v>
      </c>
      <c r="C66" s="389" t="s">
        <v>148</v>
      </c>
      <c r="D66" s="8" t="s">
        <v>148</v>
      </c>
      <c r="E66" s="4">
        <v>320</v>
      </c>
      <c r="F66" s="4"/>
      <c r="G66" s="171">
        <f>'Ведом23-25'!I395</f>
        <v>25</v>
      </c>
      <c r="H66" s="171">
        <f>'Ведом23-25'!J395</f>
        <v>25</v>
      </c>
      <c r="I66" s="171">
        <f>'Ведом23-25'!K395</f>
        <v>25</v>
      </c>
      <c r="J66" s="232"/>
      <c r="K66" s="232"/>
      <c r="L66" s="232"/>
      <c r="M66" s="232"/>
      <c r="N66" s="232"/>
    </row>
    <row r="67" spans="1:14" s="241" customFormat="1" ht="47.25" x14ac:dyDescent="0.25">
      <c r="A67" s="28" t="s">
        <v>937</v>
      </c>
      <c r="B67" s="389" t="s">
        <v>485</v>
      </c>
      <c r="C67" s="389" t="s">
        <v>148</v>
      </c>
      <c r="D67" s="8" t="s">
        <v>148</v>
      </c>
      <c r="E67" s="4">
        <v>320</v>
      </c>
      <c r="F67" s="4">
        <v>903</v>
      </c>
      <c r="G67" s="171">
        <f>G66</f>
        <v>25</v>
      </c>
      <c r="H67" s="171">
        <f t="shared" ref="H67:I67" si="31">H66</f>
        <v>25</v>
      </c>
      <c r="I67" s="171">
        <f t="shared" si="31"/>
        <v>25</v>
      </c>
      <c r="J67" s="232"/>
      <c r="K67" s="232"/>
      <c r="L67" s="232"/>
      <c r="M67" s="232"/>
      <c r="N67" s="232"/>
    </row>
    <row r="68" spans="1:14" s="241" customFormat="1" ht="31.5" x14ac:dyDescent="0.25">
      <c r="A68" s="207" t="s">
        <v>177</v>
      </c>
      <c r="B68" s="208" t="s">
        <v>178</v>
      </c>
      <c r="C68" s="208"/>
      <c r="D68" s="4"/>
      <c r="E68" s="4"/>
      <c r="F68" s="4"/>
      <c r="G68" s="425">
        <f t="shared" ref="G68:I73" si="32">G69</f>
        <v>314</v>
      </c>
      <c r="H68" s="425">
        <f t="shared" si="32"/>
        <v>314</v>
      </c>
      <c r="I68" s="425">
        <f t="shared" si="32"/>
        <v>314</v>
      </c>
      <c r="J68" s="232"/>
      <c r="K68" s="232"/>
      <c r="L68" s="232"/>
      <c r="M68" s="232"/>
      <c r="N68" s="232"/>
    </row>
    <row r="69" spans="1:14" s="241" customFormat="1" ht="31.5" x14ac:dyDescent="0.25">
      <c r="A69" s="207" t="s">
        <v>367</v>
      </c>
      <c r="B69" s="208" t="s">
        <v>366</v>
      </c>
      <c r="C69" s="208"/>
      <c r="D69" s="4"/>
      <c r="E69" s="4"/>
      <c r="F69" s="4"/>
      <c r="G69" s="425">
        <f t="shared" si="32"/>
        <v>314</v>
      </c>
      <c r="H69" s="425">
        <f t="shared" si="32"/>
        <v>314</v>
      </c>
      <c r="I69" s="425">
        <f t="shared" si="32"/>
        <v>314</v>
      </c>
      <c r="J69" s="232"/>
      <c r="K69" s="232"/>
      <c r="L69" s="232"/>
      <c r="M69" s="232"/>
      <c r="N69" s="232"/>
    </row>
    <row r="70" spans="1:14" s="241" customFormat="1" ht="15.75" x14ac:dyDescent="0.25">
      <c r="A70" s="386" t="s">
        <v>136</v>
      </c>
      <c r="B70" s="389" t="s">
        <v>366</v>
      </c>
      <c r="C70" s="389" t="s">
        <v>137</v>
      </c>
      <c r="D70" s="4"/>
      <c r="E70" s="4"/>
      <c r="F70" s="4"/>
      <c r="G70" s="171">
        <f t="shared" si="32"/>
        <v>314</v>
      </c>
      <c r="H70" s="171">
        <f t="shared" si="32"/>
        <v>314</v>
      </c>
      <c r="I70" s="171">
        <f t="shared" si="32"/>
        <v>314</v>
      </c>
      <c r="J70" s="232"/>
      <c r="K70" s="232"/>
      <c r="L70" s="232"/>
      <c r="M70" s="232"/>
      <c r="N70" s="232"/>
    </row>
    <row r="71" spans="1:14" s="241" customFormat="1" ht="15.75" x14ac:dyDescent="0.25">
      <c r="A71" s="386" t="s">
        <v>144</v>
      </c>
      <c r="B71" s="389" t="s">
        <v>366</v>
      </c>
      <c r="C71" s="389" t="s">
        <v>137</v>
      </c>
      <c r="D71" s="8" t="s">
        <v>123</v>
      </c>
      <c r="E71" s="4"/>
      <c r="F71" s="4"/>
      <c r="G71" s="171">
        <f t="shared" si="32"/>
        <v>314</v>
      </c>
      <c r="H71" s="171">
        <f t="shared" si="32"/>
        <v>314</v>
      </c>
      <c r="I71" s="171">
        <f t="shared" si="32"/>
        <v>314</v>
      </c>
      <c r="J71" s="232"/>
      <c r="K71" s="232"/>
      <c r="L71" s="232"/>
      <c r="M71" s="232"/>
      <c r="N71" s="232"/>
    </row>
    <row r="72" spans="1:14" s="241" customFormat="1" ht="31.5" x14ac:dyDescent="0.25">
      <c r="A72" s="386" t="s">
        <v>310</v>
      </c>
      <c r="B72" s="389" t="s">
        <v>368</v>
      </c>
      <c r="C72" s="389" t="s">
        <v>137</v>
      </c>
      <c r="D72" s="8" t="s">
        <v>123</v>
      </c>
      <c r="E72" s="4"/>
      <c r="F72" s="4"/>
      <c r="G72" s="171">
        <f t="shared" si="32"/>
        <v>314</v>
      </c>
      <c r="H72" s="171">
        <f t="shared" si="32"/>
        <v>314</v>
      </c>
      <c r="I72" s="171">
        <f t="shared" si="32"/>
        <v>314</v>
      </c>
      <c r="J72" s="232"/>
      <c r="K72" s="232"/>
      <c r="L72" s="232"/>
      <c r="M72" s="232"/>
      <c r="N72" s="232"/>
    </row>
    <row r="73" spans="1:14" s="241" customFormat="1" ht="31.5" x14ac:dyDescent="0.25">
      <c r="A73" s="386" t="s">
        <v>140</v>
      </c>
      <c r="B73" s="389" t="s">
        <v>368</v>
      </c>
      <c r="C73" s="389" t="s">
        <v>137</v>
      </c>
      <c r="D73" s="8" t="s">
        <v>123</v>
      </c>
      <c r="E73" s="4">
        <v>300</v>
      </c>
      <c r="F73" s="4"/>
      <c r="G73" s="171">
        <f t="shared" si="32"/>
        <v>314</v>
      </c>
      <c r="H73" s="171">
        <f t="shared" si="32"/>
        <v>314</v>
      </c>
      <c r="I73" s="171">
        <f t="shared" si="32"/>
        <v>314</v>
      </c>
      <c r="J73" s="232"/>
      <c r="K73" s="232"/>
      <c r="L73" s="232"/>
      <c r="M73" s="232"/>
      <c r="N73" s="232"/>
    </row>
    <row r="74" spans="1:14" s="241" customFormat="1" ht="31.5" x14ac:dyDescent="0.25">
      <c r="A74" s="386" t="s">
        <v>142</v>
      </c>
      <c r="B74" s="389" t="s">
        <v>368</v>
      </c>
      <c r="C74" s="389" t="s">
        <v>137</v>
      </c>
      <c r="D74" s="8" t="s">
        <v>123</v>
      </c>
      <c r="E74" s="4">
        <v>320</v>
      </c>
      <c r="F74" s="4"/>
      <c r="G74" s="171">
        <f>'Ведом23-25'!I540</f>
        <v>314</v>
      </c>
      <c r="H74" s="171">
        <f>'Ведом23-25'!J540</f>
        <v>314</v>
      </c>
      <c r="I74" s="171">
        <f>'Ведом23-25'!K540</f>
        <v>314</v>
      </c>
      <c r="J74" s="232"/>
      <c r="K74" s="232"/>
      <c r="L74" s="232"/>
      <c r="M74" s="232"/>
      <c r="N74" s="232"/>
    </row>
    <row r="75" spans="1:14" s="241" customFormat="1" ht="47.25" x14ac:dyDescent="0.25">
      <c r="A75" s="28" t="s">
        <v>937</v>
      </c>
      <c r="B75" s="389" t="s">
        <v>368</v>
      </c>
      <c r="C75" s="389" t="s">
        <v>137</v>
      </c>
      <c r="D75" s="8" t="s">
        <v>123</v>
      </c>
      <c r="E75" s="4">
        <v>320</v>
      </c>
      <c r="F75" s="4">
        <v>903</v>
      </c>
      <c r="G75" s="171">
        <f>G74</f>
        <v>314</v>
      </c>
      <c r="H75" s="171">
        <f t="shared" ref="H75:I75" si="33">H74</f>
        <v>314</v>
      </c>
      <c r="I75" s="171">
        <f t="shared" si="33"/>
        <v>314</v>
      </c>
      <c r="J75" s="232"/>
      <c r="K75" s="232"/>
      <c r="L75" s="232"/>
      <c r="M75" s="232"/>
      <c r="N75" s="232"/>
    </row>
    <row r="76" spans="1:14" s="241" customFormat="1" ht="63" x14ac:dyDescent="0.25">
      <c r="A76" s="207" t="s">
        <v>182</v>
      </c>
      <c r="B76" s="208" t="s">
        <v>179</v>
      </c>
      <c r="C76" s="208"/>
      <c r="D76" s="4"/>
      <c r="E76" s="4"/>
      <c r="F76" s="4"/>
      <c r="G76" s="425">
        <f>G77+G84+G91+G98</f>
        <v>215.06</v>
      </c>
      <c r="H76" s="425">
        <f t="shared" ref="H76:I76" si="34">H77+H84+H91+H98</f>
        <v>215.06</v>
      </c>
      <c r="I76" s="425">
        <f t="shared" si="34"/>
        <v>215.06</v>
      </c>
      <c r="J76" s="232"/>
      <c r="K76" s="232"/>
      <c r="L76" s="232"/>
      <c r="M76" s="232"/>
      <c r="N76" s="232"/>
    </row>
    <row r="77" spans="1:14" s="241" customFormat="1" ht="47.25" x14ac:dyDescent="0.25">
      <c r="A77" s="117" t="s">
        <v>482</v>
      </c>
      <c r="B77" s="208" t="s">
        <v>369</v>
      </c>
      <c r="C77" s="389"/>
      <c r="D77" s="4"/>
      <c r="E77" s="4"/>
      <c r="F77" s="4"/>
      <c r="G77" s="425">
        <f>G78</f>
        <v>0</v>
      </c>
      <c r="H77" s="425">
        <f t="shared" ref="H77:I81" si="35">H78</f>
        <v>0</v>
      </c>
      <c r="I77" s="425">
        <f t="shared" si="35"/>
        <v>0</v>
      </c>
      <c r="J77" s="232"/>
      <c r="K77" s="232"/>
      <c r="L77" s="232"/>
      <c r="M77" s="232"/>
      <c r="N77" s="232"/>
    </row>
    <row r="78" spans="1:14" s="241" customFormat="1" ht="15.75" x14ac:dyDescent="0.25">
      <c r="A78" s="386" t="s">
        <v>130</v>
      </c>
      <c r="B78" s="389" t="s">
        <v>369</v>
      </c>
      <c r="C78" s="389" t="s">
        <v>106</v>
      </c>
      <c r="D78" s="8"/>
      <c r="E78" s="4"/>
      <c r="F78" s="4"/>
      <c r="G78" s="171">
        <f>G79</f>
        <v>0</v>
      </c>
      <c r="H78" s="171">
        <f t="shared" si="35"/>
        <v>0</v>
      </c>
      <c r="I78" s="171">
        <f t="shared" si="35"/>
        <v>0</v>
      </c>
      <c r="J78" s="232"/>
      <c r="K78" s="232"/>
      <c r="L78" s="232"/>
      <c r="M78" s="232"/>
      <c r="N78" s="232"/>
    </row>
    <row r="79" spans="1:14" s="241" customFormat="1" ht="31.5" x14ac:dyDescent="0.25">
      <c r="A79" s="386" t="s">
        <v>134</v>
      </c>
      <c r="B79" s="389" t="s">
        <v>369</v>
      </c>
      <c r="C79" s="389" t="s">
        <v>106</v>
      </c>
      <c r="D79" s="8" t="s">
        <v>135</v>
      </c>
      <c r="E79" s="4"/>
      <c r="F79" s="4"/>
      <c r="G79" s="171">
        <f>G80</f>
        <v>0</v>
      </c>
      <c r="H79" s="171">
        <f t="shared" si="35"/>
        <v>0</v>
      </c>
      <c r="I79" s="171">
        <f t="shared" si="35"/>
        <v>0</v>
      </c>
      <c r="J79" s="232"/>
      <c r="K79" s="232"/>
      <c r="L79" s="232"/>
      <c r="M79" s="232"/>
      <c r="N79" s="232"/>
    </row>
    <row r="80" spans="1:14" ht="63" x14ac:dyDescent="0.25">
      <c r="A80" s="386" t="s">
        <v>519</v>
      </c>
      <c r="B80" s="389" t="s">
        <v>647</v>
      </c>
      <c r="C80" s="389" t="s">
        <v>106</v>
      </c>
      <c r="D80" s="8" t="s">
        <v>135</v>
      </c>
      <c r="E80" s="389"/>
      <c r="F80" s="6"/>
      <c r="G80" s="203">
        <f>G81</f>
        <v>0</v>
      </c>
      <c r="H80" s="203">
        <f t="shared" si="35"/>
        <v>0</v>
      </c>
      <c r="I80" s="203">
        <f t="shared" si="35"/>
        <v>0</v>
      </c>
    </row>
    <row r="81" spans="1:14" s="112" customFormat="1" ht="31.5" x14ac:dyDescent="0.25">
      <c r="A81" s="386" t="s">
        <v>140</v>
      </c>
      <c r="B81" s="389" t="s">
        <v>647</v>
      </c>
      <c r="C81" s="389" t="s">
        <v>106</v>
      </c>
      <c r="D81" s="8" t="s">
        <v>135</v>
      </c>
      <c r="E81" s="389" t="s">
        <v>141</v>
      </c>
      <c r="F81" s="388"/>
      <c r="G81" s="204">
        <f>G82</f>
        <v>0</v>
      </c>
      <c r="H81" s="204">
        <f t="shared" si="35"/>
        <v>0</v>
      </c>
      <c r="I81" s="204">
        <f t="shared" si="35"/>
        <v>0</v>
      </c>
      <c r="J81" s="232"/>
      <c r="K81" s="232"/>
      <c r="L81" s="232"/>
      <c r="M81" s="232"/>
      <c r="N81" s="232"/>
    </row>
    <row r="82" spans="1:14" ht="31.5" x14ac:dyDescent="0.25">
      <c r="A82" s="386" t="s">
        <v>142</v>
      </c>
      <c r="B82" s="389" t="s">
        <v>647</v>
      </c>
      <c r="C82" s="389" t="s">
        <v>106</v>
      </c>
      <c r="D82" s="8" t="s">
        <v>135</v>
      </c>
      <c r="E82" s="389" t="s">
        <v>143</v>
      </c>
      <c r="F82" s="388"/>
      <c r="G82" s="204">
        <f>'Ведом23-25'!I322</f>
        <v>0</v>
      </c>
      <c r="H82" s="204">
        <f>'Ведом23-25'!J322</f>
        <v>0</v>
      </c>
      <c r="I82" s="204">
        <f>'Ведом23-25'!K322</f>
        <v>0</v>
      </c>
    </row>
    <row r="83" spans="1:14" s="241" customFormat="1" ht="47.25" x14ac:dyDescent="0.25">
      <c r="A83" s="28" t="s">
        <v>937</v>
      </c>
      <c r="B83" s="389" t="s">
        <v>647</v>
      </c>
      <c r="C83" s="389" t="s">
        <v>106</v>
      </c>
      <c r="D83" s="8" t="s">
        <v>135</v>
      </c>
      <c r="E83" s="389" t="s">
        <v>143</v>
      </c>
      <c r="F83" s="388" t="s">
        <v>241</v>
      </c>
      <c r="G83" s="204">
        <f>G82</f>
        <v>0</v>
      </c>
      <c r="H83" s="204">
        <f t="shared" ref="H83:I83" si="36">H82</f>
        <v>0</v>
      </c>
      <c r="I83" s="204">
        <f t="shared" si="36"/>
        <v>0</v>
      </c>
      <c r="J83" s="232"/>
      <c r="K83" s="232"/>
      <c r="L83" s="232"/>
      <c r="M83" s="232"/>
      <c r="N83" s="232"/>
    </row>
    <row r="84" spans="1:14" ht="47.25" x14ac:dyDescent="0.25">
      <c r="A84" s="207" t="s">
        <v>481</v>
      </c>
      <c r="B84" s="208" t="s">
        <v>572</v>
      </c>
      <c r="C84" s="208"/>
      <c r="D84" s="7"/>
      <c r="E84" s="208"/>
      <c r="F84" s="6"/>
      <c r="G84" s="203">
        <f>G85</f>
        <v>215.06</v>
      </c>
      <c r="H84" s="203">
        <f t="shared" ref="H84:I88" si="37">H85</f>
        <v>215.06</v>
      </c>
      <c r="I84" s="203">
        <f t="shared" si="37"/>
        <v>215.06</v>
      </c>
    </row>
    <row r="85" spans="1:14" s="241" customFormat="1" ht="15.75" x14ac:dyDescent="0.25">
      <c r="A85" s="386" t="s">
        <v>130</v>
      </c>
      <c r="B85" s="389" t="s">
        <v>572</v>
      </c>
      <c r="C85" s="389" t="s">
        <v>106</v>
      </c>
      <c r="D85" s="8"/>
      <c r="E85" s="208"/>
      <c r="F85" s="6"/>
      <c r="G85" s="204">
        <f>G86</f>
        <v>215.06</v>
      </c>
      <c r="H85" s="204">
        <f t="shared" si="37"/>
        <v>215.06</v>
      </c>
      <c r="I85" s="204">
        <f t="shared" si="37"/>
        <v>215.06</v>
      </c>
      <c r="J85" s="232"/>
      <c r="K85" s="232"/>
      <c r="L85" s="232"/>
      <c r="M85" s="232"/>
      <c r="N85" s="232"/>
    </row>
    <row r="86" spans="1:14" s="241" customFormat="1" ht="31.5" x14ac:dyDescent="0.25">
      <c r="A86" s="386" t="s">
        <v>134</v>
      </c>
      <c r="B86" s="389" t="s">
        <v>572</v>
      </c>
      <c r="C86" s="389" t="s">
        <v>106</v>
      </c>
      <c r="D86" s="8" t="s">
        <v>135</v>
      </c>
      <c r="E86" s="208"/>
      <c r="F86" s="6"/>
      <c r="G86" s="204">
        <f>G87</f>
        <v>215.06</v>
      </c>
      <c r="H86" s="204">
        <f t="shared" si="37"/>
        <v>215.06</v>
      </c>
      <c r="I86" s="204">
        <f t="shared" si="37"/>
        <v>215.06</v>
      </c>
      <c r="J86" s="232"/>
      <c r="K86" s="232"/>
      <c r="L86" s="232"/>
      <c r="M86" s="232"/>
      <c r="N86" s="232"/>
    </row>
    <row r="87" spans="1:14" s="112" customFormat="1" ht="110.25" x14ac:dyDescent="0.25">
      <c r="A87" s="386" t="s">
        <v>184</v>
      </c>
      <c r="B87" s="389" t="s">
        <v>573</v>
      </c>
      <c r="C87" s="389" t="s">
        <v>106</v>
      </c>
      <c r="D87" s="8" t="s">
        <v>135</v>
      </c>
      <c r="E87" s="389"/>
      <c r="F87" s="388"/>
      <c r="G87" s="204">
        <f>G88</f>
        <v>215.06</v>
      </c>
      <c r="H87" s="204">
        <f t="shared" si="37"/>
        <v>215.06</v>
      </c>
      <c r="I87" s="204">
        <f t="shared" si="37"/>
        <v>215.06</v>
      </c>
      <c r="J87" s="232"/>
      <c r="K87" s="232"/>
      <c r="L87" s="232"/>
      <c r="M87" s="232"/>
      <c r="N87" s="232"/>
    </row>
    <row r="88" spans="1:14" s="112" customFormat="1" ht="47.25" x14ac:dyDescent="0.25">
      <c r="A88" s="386" t="s">
        <v>152</v>
      </c>
      <c r="B88" s="389" t="s">
        <v>573</v>
      </c>
      <c r="C88" s="389" t="s">
        <v>106</v>
      </c>
      <c r="D88" s="8" t="s">
        <v>135</v>
      </c>
      <c r="E88" s="389" t="s">
        <v>153</v>
      </c>
      <c r="F88" s="388"/>
      <c r="G88" s="204">
        <f>G89</f>
        <v>215.06</v>
      </c>
      <c r="H88" s="204">
        <f t="shared" si="37"/>
        <v>215.06</v>
      </c>
      <c r="I88" s="204">
        <f t="shared" si="37"/>
        <v>215.06</v>
      </c>
      <c r="J88" s="232"/>
      <c r="K88" s="232"/>
      <c r="L88" s="232"/>
      <c r="M88" s="232"/>
      <c r="N88" s="232"/>
    </row>
    <row r="89" spans="1:14" s="112" customFormat="1" ht="63" x14ac:dyDescent="0.25">
      <c r="A89" s="386" t="s">
        <v>515</v>
      </c>
      <c r="B89" s="389" t="s">
        <v>573</v>
      </c>
      <c r="C89" s="389" t="s">
        <v>106</v>
      </c>
      <c r="D89" s="8" t="s">
        <v>135</v>
      </c>
      <c r="E89" s="389" t="s">
        <v>183</v>
      </c>
      <c r="F89" s="388"/>
      <c r="G89" s="204">
        <f>'Ведом23-25'!I326</f>
        <v>215.06</v>
      </c>
      <c r="H89" s="204">
        <f>'Ведом23-25'!J326</f>
        <v>215.06</v>
      </c>
      <c r="I89" s="204">
        <f>'Ведом23-25'!K326</f>
        <v>215.06</v>
      </c>
      <c r="J89" s="232"/>
      <c r="K89" s="232"/>
      <c r="L89" s="232"/>
      <c r="M89" s="232"/>
      <c r="N89" s="232"/>
    </row>
    <row r="90" spans="1:14" s="241" customFormat="1" ht="47.25" x14ac:dyDescent="0.25">
      <c r="A90" s="28" t="s">
        <v>937</v>
      </c>
      <c r="B90" s="389" t="s">
        <v>573</v>
      </c>
      <c r="C90" s="389" t="s">
        <v>106</v>
      </c>
      <c r="D90" s="8" t="s">
        <v>135</v>
      </c>
      <c r="E90" s="389" t="s">
        <v>183</v>
      </c>
      <c r="F90" s="388" t="s">
        <v>241</v>
      </c>
      <c r="G90" s="204">
        <f>G89</f>
        <v>215.06</v>
      </c>
      <c r="H90" s="204">
        <f t="shared" ref="H90:I90" si="38">H89</f>
        <v>215.06</v>
      </c>
      <c r="I90" s="204">
        <f t="shared" si="38"/>
        <v>215.06</v>
      </c>
      <c r="J90" s="232"/>
      <c r="K90" s="232"/>
      <c r="L90" s="232"/>
      <c r="M90" s="232"/>
      <c r="N90" s="232"/>
    </row>
    <row r="91" spans="1:14" s="112" customFormat="1" ht="31.5" x14ac:dyDescent="0.25">
      <c r="A91" s="207" t="s">
        <v>438</v>
      </c>
      <c r="B91" s="208" t="s">
        <v>645</v>
      </c>
      <c r="C91" s="389"/>
      <c r="D91" s="8"/>
      <c r="E91" s="208"/>
      <c r="F91" s="6"/>
      <c r="G91" s="203">
        <f>G92</f>
        <v>0</v>
      </c>
      <c r="H91" s="203">
        <f t="shared" ref="H91:I95" si="39">H92</f>
        <v>0</v>
      </c>
      <c r="I91" s="203">
        <f t="shared" si="39"/>
        <v>0</v>
      </c>
      <c r="J91" s="232"/>
      <c r="K91" s="232"/>
      <c r="L91" s="232"/>
      <c r="M91" s="232"/>
      <c r="N91" s="232"/>
    </row>
    <row r="92" spans="1:14" s="241" customFormat="1" ht="15.75" x14ac:dyDescent="0.25">
      <c r="A92" s="386" t="s">
        <v>130</v>
      </c>
      <c r="B92" s="389" t="s">
        <v>645</v>
      </c>
      <c r="C92" s="389" t="s">
        <v>106</v>
      </c>
      <c r="D92" s="8"/>
      <c r="E92" s="208"/>
      <c r="F92" s="6"/>
      <c r="G92" s="204">
        <f>G93</f>
        <v>0</v>
      </c>
      <c r="H92" s="204">
        <f t="shared" si="39"/>
        <v>0</v>
      </c>
      <c r="I92" s="204">
        <f t="shared" si="39"/>
        <v>0</v>
      </c>
      <c r="J92" s="232"/>
      <c r="K92" s="232"/>
      <c r="L92" s="232"/>
      <c r="M92" s="232"/>
      <c r="N92" s="232"/>
    </row>
    <row r="93" spans="1:14" s="241" customFormat="1" ht="31.5" x14ac:dyDescent="0.25">
      <c r="A93" s="386" t="s">
        <v>134</v>
      </c>
      <c r="B93" s="389" t="s">
        <v>645</v>
      </c>
      <c r="C93" s="389" t="s">
        <v>106</v>
      </c>
      <c r="D93" s="8" t="s">
        <v>135</v>
      </c>
      <c r="E93" s="208"/>
      <c r="F93" s="6"/>
      <c r="G93" s="204">
        <f>G94</f>
        <v>0</v>
      </c>
      <c r="H93" s="204">
        <f t="shared" si="39"/>
        <v>0</v>
      </c>
      <c r="I93" s="204">
        <f t="shared" si="39"/>
        <v>0</v>
      </c>
      <c r="J93" s="232"/>
      <c r="K93" s="232"/>
      <c r="L93" s="232"/>
      <c r="M93" s="232"/>
      <c r="N93" s="232"/>
    </row>
    <row r="94" spans="1:14" s="112" customFormat="1" ht="31.5" x14ac:dyDescent="0.25">
      <c r="A94" s="386" t="s">
        <v>185</v>
      </c>
      <c r="B94" s="389" t="s">
        <v>646</v>
      </c>
      <c r="C94" s="389" t="s">
        <v>106</v>
      </c>
      <c r="D94" s="8" t="s">
        <v>135</v>
      </c>
      <c r="E94" s="389"/>
      <c r="F94" s="388"/>
      <c r="G94" s="203">
        <f>G95</f>
        <v>0</v>
      </c>
      <c r="H94" s="203">
        <f t="shared" si="39"/>
        <v>0</v>
      </c>
      <c r="I94" s="203">
        <f t="shared" si="39"/>
        <v>0</v>
      </c>
      <c r="J94" s="232"/>
      <c r="K94" s="232"/>
      <c r="L94" s="232"/>
      <c r="M94" s="232"/>
      <c r="N94" s="232"/>
    </row>
    <row r="95" spans="1:14" s="112" customFormat="1" ht="31.5" x14ac:dyDescent="0.25">
      <c r="A95" s="386" t="s">
        <v>91</v>
      </c>
      <c r="B95" s="389" t="s">
        <v>646</v>
      </c>
      <c r="C95" s="389" t="s">
        <v>106</v>
      </c>
      <c r="D95" s="8" t="s">
        <v>135</v>
      </c>
      <c r="E95" s="389" t="s">
        <v>92</v>
      </c>
      <c r="F95" s="388"/>
      <c r="G95" s="204">
        <f>G96</f>
        <v>0</v>
      </c>
      <c r="H95" s="204">
        <f t="shared" si="39"/>
        <v>0</v>
      </c>
      <c r="I95" s="204">
        <f t="shared" si="39"/>
        <v>0</v>
      </c>
      <c r="J95" s="232"/>
      <c r="K95" s="232"/>
      <c r="L95" s="232"/>
      <c r="M95" s="232"/>
      <c r="N95" s="232"/>
    </row>
    <row r="96" spans="1:14" s="112" customFormat="1" ht="47.25" x14ac:dyDescent="0.25">
      <c r="A96" s="386" t="s">
        <v>93</v>
      </c>
      <c r="B96" s="389" t="s">
        <v>646</v>
      </c>
      <c r="C96" s="389" t="s">
        <v>106</v>
      </c>
      <c r="D96" s="8" t="s">
        <v>135</v>
      </c>
      <c r="E96" s="389" t="s">
        <v>94</v>
      </c>
      <c r="F96" s="388"/>
      <c r="G96" s="204">
        <f>'Ведом23-25'!I330</f>
        <v>0</v>
      </c>
      <c r="H96" s="204">
        <f>'Ведом23-25'!J330</f>
        <v>0</v>
      </c>
      <c r="I96" s="204">
        <f>'Ведом23-25'!K330</f>
        <v>0</v>
      </c>
      <c r="J96" s="232"/>
      <c r="K96" s="232"/>
      <c r="L96" s="232"/>
      <c r="M96" s="232"/>
      <c r="N96" s="232"/>
    </row>
    <row r="97" spans="1:14" s="241" customFormat="1" ht="47.25" x14ac:dyDescent="0.25">
      <c r="A97" s="28" t="s">
        <v>937</v>
      </c>
      <c r="B97" s="389" t="s">
        <v>646</v>
      </c>
      <c r="C97" s="389" t="s">
        <v>106</v>
      </c>
      <c r="D97" s="8" t="s">
        <v>135</v>
      </c>
      <c r="E97" s="389" t="s">
        <v>94</v>
      </c>
      <c r="F97" s="388" t="s">
        <v>241</v>
      </c>
      <c r="G97" s="204">
        <f>G96</f>
        <v>0</v>
      </c>
      <c r="H97" s="204">
        <f t="shared" ref="H97:I97" si="40">H96</f>
        <v>0</v>
      </c>
      <c r="I97" s="204">
        <f t="shared" si="40"/>
        <v>0</v>
      </c>
      <c r="J97" s="232"/>
      <c r="K97" s="232"/>
      <c r="L97" s="232"/>
      <c r="M97" s="232"/>
      <c r="N97" s="232"/>
    </row>
    <row r="98" spans="1:14" ht="47.25" x14ac:dyDescent="0.25">
      <c r="A98" s="338" t="s">
        <v>528</v>
      </c>
      <c r="B98" s="208" t="s">
        <v>574</v>
      </c>
      <c r="C98" s="389"/>
      <c r="D98" s="8"/>
      <c r="E98" s="389"/>
      <c r="F98" s="388"/>
      <c r="G98" s="203">
        <f>G99</f>
        <v>0</v>
      </c>
      <c r="H98" s="203">
        <f t="shared" ref="H98:I102" si="41">H99</f>
        <v>0</v>
      </c>
      <c r="I98" s="203">
        <f t="shared" si="41"/>
        <v>0</v>
      </c>
    </row>
    <row r="99" spans="1:14" s="241" customFormat="1" ht="15.75" x14ac:dyDescent="0.25">
      <c r="A99" s="386" t="s">
        <v>130</v>
      </c>
      <c r="B99" s="389" t="s">
        <v>574</v>
      </c>
      <c r="C99" s="389" t="s">
        <v>106</v>
      </c>
      <c r="D99" s="8"/>
      <c r="E99" s="389"/>
      <c r="F99" s="388"/>
      <c r="G99" s="204">
        <f>G100</f>
        <v>0</v>
      </c>
      <c r="H99" s="204">
        <f t="shared" si="41"/>
        <v>0</v>
      </c>
      <c r="I99" s="204">
        <f t="shared" si="41"/>
        <v>0</v>
      </c>
      <c r="J99" s="232"/>
      <c r="K99" s="232"/>
      <c r="L99" s="232"/>
      <c r="M99" s="232"/>
      <c r="N99" s="232"/>
    </row>
    <row r="100" spans="1:14" s="241" customFormat="1" ht="31.5" x14ac:dyDescent="0.25">
      <c r="A100" s="386" t="s">
        <v>134</v>
      </c>
      <c r="B100" s="389" t="s">
        <v>574</v>
      </c>
      <c r="C100" s="389" t="s">
        <v>106</v>
      </c>
      <c r="D100" s="8" t="s">
        <v>135</v>
      </c>
      <c r="E100" s="389"/>
      <c r="F100" s="388"/>
      <c r="G100" s="204">
        <f>G101</f>
        <v>0</v>
      </c>
      <c r="H100" s="204">
        <f t="shared" si="41"/>
        <v>0</v>
      </c>
      <c r="I100" s="204">
        <f t="shared" si="41"/>
        <v>0</v>
      </c>
      <c r="J100" s="232"/>
      <c r="K100" s="232"/>
      <c r="L100" s="232"/>
      <c r="M100" s="232"/>
      <c r="N100" s="232"/>
    </row>
    <row r="101" spans="1:14" s="112" customFormat="1" ht="31.5" x14ac:dyDescent="0.25">
      <c r="A101" s="429" t="s">
        <v>561</v>
      </c>
      <c r="B101" s="389" t="s">
        <v>575</v>
      </c>
      <c r="C101" s="389" t="s">
        <v>106</v>
      </c>
      <c r="D101" s="8" t="s">
        <v>135</v>
      </c>
      <c r="E101" s="389"/>
      <c r="F101" s="388"/>
      <c r="G101" s="204">
        <f>G102</f>
        <v>0</v>
      </c>
      <c r="H101" s="204">
        <f t="shared" si="41"/>
        <v>0</v>
      </c>
      <c r="I101" s="204">
        <f t="shared" si="41"/>
        <v>0</v>
      </c>
      <c r="J101" s="232"/>
      <c r="K101" s="232"/>
      <c r="L101" s="232"/>
      <c r="M101" s="232"/>
      <c r="N101" s="232"/>
    </row>
    <row r="102" spans="1:14" s="112" customFormat="1" ht="31.5" x14ac:dyDescent="0.25">
      <c r="A102" s="386" t="s">
        <v>91</v>
      </c>
      <c r="B102" s="389" t="s">
        <v>575</v>
      </c>
      <c r="C102" s="389" t="s">
        <v>106</v>
      </c>
      <c r="D102" s="8" t="s">
        <v>135</v>
      </c>
      <c r="E102" s="389" t="s">
        <v>92</v>
      </c>
      <c r="F102" s="388"/>
      <c r="G102" s="204">
        <f>G103</f>
        <v>0</v>
      </c>
      <c r="H102" s="204">
        <f t="shared" si="41"/>
        <v>0</v>
      </c>
      <c r="I102" s="204">
        <f t="shared" si="41"/>
        <v>0</v>
      </c>
      <c r="J102" s="232"/>
      <c r="K102" s="232"/>
      <c r="L102" s="232"/>
      <c r="M102" s="232"/>
      <c r="N102" s="232"/>
    </row>
    <row r="103" spans="1:14" s="112" customFormat="1" ht="47.25" x14ac:dyDescent="0.25">
      <c r="A103" s="386" t="s">
        <v>93</v>
      </c>
      <c r="B103" s="389" t="s">
        <v>575</v>
      </c>
      <c r="C103" s="389" t="s">
        <v>106</v>
      </c>
      <c r="D103" s="8" t="s">
        <v>135</v>
      </c>
      <c r="E103" s="388" t="s">
        <v>94</v>
      </c>
      <c r="F103" s="388"/>
      <c r="G103" s="204">
        <f>'Ведом23-25'!I334</f>
        <v>0</v>
      </c>
      <c r="H103" s="204">
        <f>'Ведом23-25'!J334</f>
        <v>0</v>
      </c>
      <c r="I103" s="204">
        <f>'Ведом23-25'!K334</f>
        <v>0</v>
      </c>
      <c r="J103" s="232"/>
      <c r="K103" s="232"/>
      <c r="L103" s="232"/>
      <c r="M103" s="232"/>
      <c r="N103" s="232"/>
    </row>
    <row r="104" spans="1:14" ht="47.25" x14ac:dyDescent="0.25">
      <c r="A104" s="28" t="s">
        <v>937</v>
      </c>
      <c r="B104" s="389" t="s">
        <v>575</v>
      </c>
      <c r="C104" s="389" t="s">
        <v>106</v>
      </c>
      <c r="D104" s="8" t="s">
        <v>135</v>
      </c>
      <c r="E104" s="388" t="s">
        <v>94</v>
      </c>
      <c r="F104" s="388" t="s">
        <v>241</v>
      </c>
      <c r="G104" s="204">
        <f>G103</f>
        <v>0</v>
      </c>
      <c r="H104" s="204">
        <f t="shared" ref="H104:I104" si="42">H103</f>
        <v>0</v>
      </c>
      <c r="I104" s="204">
        <f t="shared" si="42"/>
        <v>0</v>
      </c>
    </row>
    <row r="105" spans="1:14" ht="94.5" x14ac:dyDescent="0.25">
      <c r="A105" s="239" t="s">
        <v>944</v>
      </c>
      <c r="B105" s="6" t="s">
        <v>180</v>
      </c>
      <c r="C105" s="6"/>
      <c r="D105" s="388"/>
      <c r="E105" s="388"/>
      <c r="F105" s="388"/>
      <c r="G105" s="203">
        <f>G106</f>
        <v>597.29999999999995</v>
      </c>
      <c r="H105" s="203">
        <f t="shared" ref="H105:I107" si="43">H106</f>
        <v>597.29999999999995</v>
      </c>
      <c r="I105" s="203">
        <f t="shared" si="43"/>
        <v>597.29999999999995</v>
      </c>
    </row>
    <row r="106" spans="1:14" s="112" customFormat="1" ht="63" x14ac:dyDescent="0.25">
      <c r="A106" s="139" t="s">
        <v>483</v>
      </c>
      <c r="B106" s="6" t="s">
        <v>371</v>
      </c>
      <c r="C106" s="6"/>
      <c r="D106" s="388"/>
      <c r="E106" s="388"/>
      <c r="F106" s="388"/>
      <c r="G106" s="204">
        <f>G107</f>
        <v>597.29999999999995</v>
      </c>
      <c r="H106" s="204">
        <f t="shared" si="43"/>
        <v>597.29999999999995</v>
      </c>
      <c r="I106" s="204">
        <f t="shared" si="43"/>
        <v>597.29999999999995</v>
      </c>
      <c r="J106" s="232"/>
      <c r="K106" s="232"/>
      <c r="L106" s="232"/>
      <c r="M106" s="232"/>
      <c r="N106" s="232"/>
    </row>
    <row r="107" spans="1:14" s="241" customFormat="1" ht="15.75" x14ac:dyDescent="0.25">
      <c r="A107" s="28" t="s">
        <v>83</v>
      </c>
      <c r="B107" s="388" t="s">
        <v>371</v>
      </c>
      <c r="C107" s="388" t="s">
        <v>84</v>
      </c>
      <c r="D107" s="388"/>
      <c r="E107" s="388"/>
      <c r="F107" s="388"/>
      <c r="G107" s="204">
        <f>G108</f>
        <v>597.29999999999995</v>
      </c>
      <c r="H107" s="204">
        <f t="shared" si="43"/>
        <v>597.29999999999995</v>
      </c>
      <c r="I107" s="204">
        <f t="shared" si="43"/>
        <v>597.29999999999995</v>
      </c>
      <c r="J107" s="232"/>
      <c r="K107" s="232"/>
      <c r="L107" s="232"/>
      <c r="M107" s="232"/>
      <c r="N107" s="232"/>
    </row>
    <row r="108" spans="1:14" s="241" customFormat="1" ht="15.75" x14ac:dyDescent="0.25">
      <c r="A108" s="386" t="s">
        <v>98</v>
      </c>
      <c r="B108" s="388" t="s">
        <v>371</v>
      </c>
      <c r="C108" s="388" t="s">
        <v>84</v>
      </c>
      <c r="D108" s="388" t="s">
        <v>99</v>
      </c>
      <c r="E108" s="388"/>
      <c r="F108" s="388"/>
      <c r="G108" s="204">
        <f>G109+G113+G117</f>
        <v>597.29999999999995</v>
      </c>
      <c r="H108" s="204">
        <f t="shared" ref="H108:I108" si="44">H109+H113+H117</f>
        <v>597.29999999999995</v>
      </c>
      <c r="I108" s="204">
        <f t="shared" si="44"/>
        <v>597.29999999999995</v>
      </c>
      <c r="J108" s="232"/>
      <c r="K108" s="232"/>
      <c r="L108" s="232"/>
      <c r="M108" s="232"/>
      <c r="N108" s="232"/>
    </row>
    <row r="109" spans="1:14" ht="31.5" x14ac:dyDescent="0.25">
      <c r="A109" s="28" t="s">
        <v>521</v>
      </c>
      <c r="B109" s="388" t="s">
        <v>571</v>
      </c>
      <c r="C109" s="388" t="s">
        <v>84</v>
      </c>
      <c r="D109" s="388" t="s">
        <v>99</v>
      </c>
      <c r="E109" s="388"/>
      <c r="F109" s="388"/>
      <c r="G109" s="204">
        <f>G110</f>
        <v>597.29999999999995</v>
      </c>
      <c r="H109" s="204">
        <f t="shared" ref="H109:I110" si="45">H110</f>
        <v>597.29999999999995</v>
      </c>
      <c r="I109" s="204">
        <f t="shared" si="45"/>
        <v>597.29999999999995</v>
      </c>
    </row>
    <row r="110" spans="1:14" ht="31.5" x14ac:dyDescent="0.25">
      <c r="A110" s="20" t="s">
        <v>91</v>
      </c>
      <c r="B110" s="388" t="s">
        <v>571</v>
      </c>
      <c r="C110" s="388" t="s">
        <v>84</v>
      </c>
      <c r="D110" s="388" t="s">
        <v>99</v>
      </c>
      <c r="E110" s="388" t="s">
        <v>92</v>
      </c>
      <c r="F110" s="388"/>
      <c r="G110" s="204">
        <f>G111</f>
        <v>597.29999999999995</v>
      </c>
      <c r="H110" s="204">
        <f t="shared" si="45"/>
        <v>597.29999999999995</v>
      </c>
      <c r="I110" s="204">
        <f t="shared" si="45"/>
        <v>597.29999999999995</v>
      </c>
    </row>
    <row r="111" spans="1:14" ht="47.25" x14ac:dyDescent="0.25">
      <c r="A111" s="20" t="s">
        <v>93</v>
      </c>
      <c r="B111" s="388" t="s">
        <v>571</v>
      </c>
      <c r="C111" s="388" t="s">
        <v>84</v>
      </c>
      <c r="D111" s="388" t="s">
        <v>99</v>
      </c>
      <c r="E111" s="388" t="s">
        <v>94</v>
      </c>
      <c r="F111" s="388"/>
      <c r="G111" s="204">
        <f>'Ведом23-25'!I281</f>
        <v>597.29999999999995</v>
      </c>
      <c r="H111" s="204">
        <f>'Ведом23-25'!J281</f>
        <v>597.29999999999995</v>
      </c>
      <c r="I111" s="204">
        <f>'Ведом23-25'!K281</f>
        <v>597.29999999999995</v>
      </c>
    </row>
    <row r="112" spans="1:14" s="241" customFormat="1" ht="47.25" x14ac:dyDescent="0.25">
      <c r="A112" s="28" t="s">
        <v>937</v>
      </c>
      <c r="B112" s="388" t="s">
        <v>571</v>
      </c>
      <c r="C112" s="388" t="s">
        <v>84</v>
      </c>
      <c r="D112" s="388" t="s">
        <v>99</v>
      </c>
      <c r="E112" s="388" t="s">
        <v>94</v>
      </c>
      <c r="F112" s="388" t="s">
        <v>241</v>
      </c>
      <c r="G112" s="204">
        <f>G111</f>
        <v>597.29999999999995</v>
      </c>
      <c r="H112" s="204">
        <f t="shared" ref="H112:I112" si="46">H111</f>
        <v>597.29999999999995</v>
      </c>
      <c r="I112" s="204">
        <f t="shared" si="46"/>
        <v>597.29999999999995</v>
      </c>
      <c r="J112" s="232"/>
      <c r="K112" s="232"/>
      <c r="L112" s="232"/>
      <c r="M112" s="232"/>
      <c r="N112" s="232"/>
    </row>
    <row r="113" spans="1:14" ht="31.5" x14ac:dyDescent="0.25">
      <c r="A113" s="28" t="s">
        <v>729</v>
      </c>
      <c r="B113" s="388" t="s">
        <v>747</v>
      </c>
      <c r="C113" s="388" t="s">
        <v>84</v>
      </c>
      <c r="D113" s="388" t="s">
        <v>99</v>
      </c>
      <c r="E113" s="388"/>
      <c r="F113" s="388"/>
      <c r="G113" s="9">
        <f>G114</f>
        <v>0</v>
      </c>
      <c r="H113" s="9">
        <f t="shared" ref="H113:I114" si="47">H114</f>
        <v>0</v>
      </c>
      <c r="I113" s="9">
        <f t="shared" si="47"/>
        <v>0</v>
      </c>
    </row>
    <row r="114" spans="1:14" ht="31.5" x14ac:dyDescent="0.25">
      <c r="A114" s="20" t="s">
        <v>91</v>
      </c>
      <c r="B114" s="388" t="s">
        <v>747</v>
      </c>
      <c r="C114" s="388" t="s">
        <v>84</v>
      </c>
      <c r="D114" s="388" t="s">
        <v>99</v>
      </c>
      <c r="E114" s="388" t="s">
        <v>92</v>
      </c>
      <c r="F114" s="388"/>
      <c r="G114" s="9">
        <f>G115</f>
        <v>0</v>
      </c>
      <c r="H114" s="9">
        <f t="shared" si="47"/>
        <v>0</v>
      </c>
      <c r="I114" s="9">
        <f t="shared" si="47"/>
        <v>0</v>
      </c>
    </row>
    <row r="115" spans="1:14" s="112" customFormat="1" ht="47.25" x14ac:dyDescent="0.25">
      <c r="A115" s="20" t="s">
        <v>93</v>
      </c>
      <c r="B115" s="388" t="s">
        <v>747</v>
      </c>
      <c r="C115" s="388" t="s">
        <v>84</v>
      </c>
      <c r="D115" s="388" t="s">
        <v>99</v>
      </c>
      <c r="E115" s="388" t="s">
        <v>94</v>
      </c>
      <c r="F115" s="388"/>
      <c r="G115" s="9">
        <f>'Ведом23-25'!I284</f>
        <v>0</v>
      </c>
      <c r="H115" s="9">
        <f>'Ведом23-25'!J284</f>
        <v>0</v>
      </c>
      <c r="I115" s="9">
        <f>'Ведом23-25'!K284</f>
        <v>0</v>
      </c>
      <c r="J115" s="232"/>
      <c r="K115" s="232"/>
      <c r="L115" s="232"/>
      <c r="M115" s="232"/>
      <c r="N115" s="232"/>
    </row>
    <row r="116" spans="1:14" s="241" customFormat="1" ht="47.25" x14ac:dyDescent="0.25">
      <c r="A116" s="28" t="s">
        <v>937</v>
      </c>
      <c r="B116" s="388" t="s">
        <v>747</v>
      </c>
      <c r="C116" s="388" t="s">
        <v>84</v>
      </c>
      <c r="D116" s="388" t="s">
        <v>99</v>
      </c>
      <c r="E116" s="388" t="s">
        <v>94</v>
      </c>
      <c r="F116" s="388" t="s">
        <v>241</v>
      </c>
      <c r="G116" s="9">
        <f>G115</f>
        <v>0</v>
      </c>
      <c r="H116" s="9">
        <f t="shared" ref="H116:I116" si="48">H115</f>
        <v>0</v>
      </c>
      <c r="I116" s="9">
        <f t="shared" si="48"/>
        <v>0</v>
      </c>
      <c r="J116" s="232"/>
      <c r="K116" s="232"/>
      <c r="L116" s="232"/>
      <c r="M116" s="232"/>
      <c r="N116" s="232"/>
    </row>
    <row r="117" spans="1:14" ht="31.5" x14ac:dyDescent="0.25">
      <c r="A117" s="20" t="s">
        <v>796</v>
      </c>
      <c r="B117" s="8" t="s">
        <v>797</v>
      </c>
      <c r="C117" s="388" t="s">
        <v>84</v>
      </c>
      <c r="D117" s="388" t="s">
        <v>99</v>
      </c>
      <c r="E117" s="388"/>
      <c r="F117" s="388"/>
      <c r="G117" s="9">
        <f>G118</f>
        <v>0</v>
      </c>
      <c r="H117" s="9">
        <f t="shared" ref="H117:I117" si="49">H118</f>
        <v>0</v>
      </c>
      <c r="I117" s="9">
        <f t="shared" si="49"/>
        <v>0</v>
      </c>
    </row>
    <row r="118" spans="1:14" ht="31.5" x14ac:dyDescent="0.25">
      <c r="A118" s="20" t="s">
        <v>91</v>
      </c>
      <c r="B118" s="8" t="s">
        <v>797</v>
      </c>
      <c r="C118" s="388" t="s">
        <v>84</v>
      </c>
      <c r="D118" s="388" t="s">
        <v>99</v>
      </c>
      <c r="E118" s="388" t="s">
        <v>92</v>
      </c>
      <c r="F118" s="388"/>
      <c r="G118" s="9">
        <f>G127</f>
        <v>0</v>
      </c>
      <c r="H118" s="9">
        <f t="shared" ref="H118:I118" si="50">H127</f>
        <v>0</v>
      </c>
      <c r="I118" s="9">
        <f t="shared" si="50"/>
        <v>0</v>
      </c>
    </row>
    <row r="119" spans="1:14" s="112" customFormat="1" ht="47.25" hidden="1" x14ac:dyDescent="0.25">
      <c r="A119" s="20" t="s">
        <v>93</v>
      </c>
      <c r="B119" s="8" t="s">
        <v>797</v>
      </c>
      <c r="C119" s="388" t="s">
        <v>94</v>
      </c>
      <c r="D119" s="388"/>
      <c r="E119" s="388"/>
      <c r="F119" s="388"/>
      <c r="G119" s="9"/>
      <c r="H119" s="9"/>
      <c r="I119" s="9"/>
      <c r="J119" s="232"/>
      <c r="K119" s="232"/>
      <c r="L119" s="232"/>
      <c r="M119" s="232"/>
      <c r="N119" s="232"/>
    </row>
    <row r="120" spans="1:14" s="112" customFormat="1" ht="15.75" hidden="1" x14ac:dyDescent="0.25">
      <c r="A120" s="207"/>
      <c r="B120" s="389"/>
      <c r="C120" s="388"/>
      <c r="D120" s="388"/>
      <c r="E120" s="388"/>
      <c r="F120" s="388"/>
      <c r="G120" s="9"/>
      <c r="H120" s="9"/>
      <c r="I120" s="9"/>
      <c r="J120" s="232"/>
      <c r="K120" s="232"/>
      <c r="L120" s="232"/>
      <c r="M120" s="232"/>
      <c r="N120" s="232"/>
    </row>
    <row r="121" spans="1:14" s="112" customFormat="1" ht="15.75" hidden="1" x14ac:dyDescent="0.25">
      <c r="A121" s="386"/>
      <c r="B121" s="389"/>
      <c r="C121" s="388"/>
      <c r="D121" s="388"/>
      <c r="E121" s="388"/>
      <c r="F121" s="388"/>
      <c r="G121" s="9"/>
      <c r="H121" s="9"/>
      <c r="I121" s="9"/>
      <c r="J121" s="232"/>
      <c r="K121" s="232"/>
      <c r="L121" s="232"/>
      <c r="M121" s="232"/>
      <c r="N121" s="232"/>
    </row>
    <row r="122" spans="1:14" s="112" customFormat="1" ht="15.75" hidden="1" x14ac:dyDescent="0.25">
      <c r="A122" s="386"/>
      <c r="B122" s="389"/>
      <c r="C122" s="388"/>
      <c r="D122" s="388"/>
      <c r="E122" s="388"/>
      <c r="F122" s="388"/>
      <c r="G122" s="204"/>
      <c r="H122" s="204"/>
      <c r="I122" s="204"/>
      <c r="J122" s="232"/>
      <c r="K122" s="232"/>
      <c r="L122" s="232"/>
      <c r="M122" s="232"/>
      <c r="N122" s="232"/>
    </row>
    <row r="123" spans="1:14" s="112" customFormat="1" ht="15.75" hidden="1" x14ac:dyDescent="0.25">
      <c r="A123" s="386"/>
      <c r="B123" s="389"/>
      <c r="C123" s="388"/>
      <c r="D123" s="388"/>
      <c r="E123" s="388"/>
      <c r="F123" s="388"/>
      <c r="G123" s="9"/>
      <c r="H123" s="9"/>
      <c r="I123" s="9"/>
      <c r="J123" s="232"/>
      <c r="K123" s="232"/>
      <c r="L123" s="232"/>
      <c r="M123" s="232"/>
      <c r="N123" s="232"/>
    </row>
    <row r="124" spans="1:14" s="112" customFormat="1" ht="15.75" hidden="1" x14ac:dyDescent="0.25">
      <c r="A124" s="207"/>
      <c r="B124" s="389"/>
      <c r="C124" s="388"/>
      <c r="D124" s="388"/>
      <c r="E124" s="388"/>
      <c r="F124" s="388"/>
      <c r="G124" s="9"/>
      <c r="H124" s="9"/>
      <c r="I124" s="9"/>
      <c r="J124" s="232"/>
      <c r="K124" s="232"/>
      <c r="L124" s="232"/>
      <c r="M124" s="232"/>
      <c r="N124" s="232"/>
    </row>
    <row r="125" spans="1:14" s="112" customFormat="1" ht="15.75" hidden="1" x14ac:dyDescent="0.25">
      <c r="A125" s="207"/>
      <c r="B125" s="389"/>
      <c r="C125" s="388"/>
      <c r="D125" s="388"/>
      <c r="E125" s="388"/>
      <c r="F125" s="388"/>
      <c r="G125" s="9"/>
      <c r="H125" s="9"/>
      <c r="I125" s="9"/>
      <c r="J125" s="232"/>
      <c r="K125" s="232"/>
      <c r="L125" s="232"/>
      <c r="M125" s="232"/>
      <c r="N125" s="232"/>
    </row>
    <row r="126" spans="1:14" s="112" customFormat="1" ht="15.75" hidden="1" x14ac:dyDescent="0.25">
      <c r="A126" s="28"/>
      <c r="B126" s="389"/>
      <c r="C126" s="388"/>
      <c r="D126" s="388"/>
      <c r="E126" s="388"/>
      <c r="F126" s="388"/>
      <c r="G126" s="204"/>
      <c r="H126" s="204"/>
      <c r="I126" s="204"/>
      <c r="J126" s="232"/>
      <c r="K126" s="232"/>
      <c r="L126" s="232"/>
      <c r="M126" s="232"/>
      <c r="N126" s="232"/>
    </row>
    <row r="127" spans="1:14" s="241" customFormat="1" ht="47.25" x14ac:dyDescent="0.25">
      <c r="A127" s="20" t="s">
        <v>93</v>
      </c>
      <c r="B127" s="8" t="s">
        <v>797</v>
      </c>
      <c r="C127" s="388" t="s">
        <v>84</v>
      </c>
      <c r="D127" s="388" t="s">
        <v>99</v>
      </c>
      <c r="E127" s="388" t="s">
        <v>94</v>
      </c>
      <c r="F127" s="388"/>
      <c r="G127" s="204">
        <f>'Ведом23-25'!I287</f>
        <v>0</v>
      </c>
      <c r="H127" s="204">
        <f>'Ведом23-25'!J287</f>
        <v>0</v>
      </c>
      <c r="I127" s="204">
        <f>'Ведом23-25'!K287</f>
        <v>0</v>
      </c>
      <c r="J127" s="232"/>
      <c r="K127" s="232"/>
      <c r="L127" s="232"/>
      <c r="M127" s="232"/>
      <c r="N127" s="232"/>
    </row>
    <row r="128" spans="1:14" s="241" customFormat="1" ht="47.25" x14ac:dyDescent="0.25">
      <c r="A128" s="28" t="s">
        <v>937</v>
      </c>
      <c r="B128" s="8" t="s">
        <v>797</v>
      </c>
      <c r="C128" s="388" t="s">
        <v>84</v>
      </c>
      <c r="D128" s="388" t="s">
        <v>99</v>
      </c>
      <c r="E128" s="388" t="s">
        <v>94</v>
      </c>
      <c r="F128" s="388" t="s">
        <v>241</v>
      </c>
      <c r="G128" s="204">
        <f>G127</f>
        <v>0</v>
      </c>
      <c r="H128" s="204">
        <f t="shared" ref="H128:I128" si="51">H127</f>
        <v>0</v>
      </c>
      <c r="I128" s="204">
        <f t="shared" si="51"/>
        <v>0</v>
      </c>
      <c r="J128" s="232"/>
      <c r="K128" s="232"/>
      <c r="L128" s="232"/>
      <c r="M128" s="232"/>
      <c r="N128" s="232"/>
    </row>
    <row r="129" spans="1:14" ht="47.25" x14ac:dyDescent="0.25">
      <c r="A129" s="207" t="s">
        <v>945</v>
      </c>
      <c r="B129" s="208" t="s">
        <v>181</v>
      </c>
      <c r="C129" s="389"/>
      <c r="D129" s="388"/>
      <c r="E129" s="208"/>
      <c r="F129" s="388"/>
      <c r="G129" s="35">
        <f>G130+G140+G150</f>
        <v>1967</v>
      </c>
      <c r="H129" s="35">
        <f t="shared" ref="H129:I129" si="52">H130+H140+H150</f>
        <v>1967</v>
      </c>
      <c r="I129" s="35">
        <f t="shared" si="52"/>
        <v>917</v>
      </c>
    </row>
    <row r="130" spans="1:14" ht="31.5" x14ac:dyDescent="0.25">
      <c r="A130" s="207" t="s">
        <v>478</v>
      </c>
      <c r="B130" s="208" t="s">
        <v>375</v>
      </c>
      <c r="C130" s="389"/>
      <c r="D130" s="388"/>
      <c r="E130" s="208"/>
      <c r="F130" s="388"/>
      <c r="G130" s="35">
        <f>G131</f>
        <v>630</v>
      </c>
      <c r="H130" s="35">
        <f t="shared" ref="H130:I132" si="53">H131</f>
        <v>630</v>
      </c>
      <c r="I130" s="35">
        <f t="shared" si="53"/>
        <v>0</v>
      </c>
    </row>
    <row r="131" spans="1:14" s="241" customFormat="1" ht="15.75" x14ac:dyDescent="0.25">
      <c r="A131" s="386" t="s">
        <v>136</v>
      </c>
      <c r="B131" s="389" t="s">
        <v>375</v>
      </c>
      <c r="C131" s="389" t="s">
        <v>137</v>
      </c>
      <c r="D131" s="388"/>
      <c r="E131" s="208"/>
      <c r="F131" s="388"/>
      <c r="G131" s="9">
        <f>G132</f>
        <v>630</v>
      </c>
      <c r="H131" s="9">
        <f t="shared" si="53"/>
        <v>630</v>
      </c>
      <c r="I131" s="9">
        <f t="shared" si="53"/>
        <v>0</v>
      </c>
      <c r="J131" s="232"/>
      <c r="K131" s="232"/>
      <c r="L131" s="232"/>
      <c r="M131" s="232"/>
      <c r="N131" s="232"/>
    </row>
    <row r="132" spans="1:14" s="241" customFormat="1" ht="15.75" x14ac:dyDescent="0.25">
      <c r="A132" s="386" t="s">
        <v>144</v>
      </c>
      <c r="B132" s="389" t="s">
        <v>375</v>
      </c>
      <c r="C132" s="389" t="s">
        <v>137</v>
      </c>
      <c r="D132" s="388" t="s">
        <v>123</v>
      </c>
      <c r="E132" s="208"/>
      <c r="F132" s="388"/>
      <c r="G132" s="9">
        <f>G133</f>
        <v>630</v>
      </c>
      <c r="H132" s="9">
        <f t="shared" si="53"/>
        <v>630</v>
      </c>
      <c r="I132" s="9">
        <f t="shared" si="53"/>
        <v>0</v>
      </c>
      <c r="J132" s="232"/>
      <c r="K132" s="232"/>
      <c r="L132" s="232"/>
      <c r="M132" s="232"/>
      <c r="N132" s="232"/>
    </row>
    <row r="133" spans="1:14" ht="47.25" x14ac:dyDescent="0.25">
      <c r="A133" s="28" t="s">
        <v>479</v>
      </c>
      <c r="B133" s="389" t="s">
        <v>592</v>
      </c>
      <c r="C133" s="389" t="s">
        <v>137</v>
      </c>
      <c r="D133" s="388" t="s">
        <v>123</v>
      </c>
      <c r="E133" s="389"/>
      <c r="F133" s="388"/>
      <c r="G133" s="9">
        <f>G134+G137</f>
        <v>630</v>
      </c>
      <c r="H133" s="9">
        <f t="shared" ref="H133:I133" si="54">H134+H137</f>
        <v>630</v>
      </c>
      <c r="I133" s="9">
        <f t="shared" si="54"/>
        <v>0</v>
      </c>
    </row>
    <row r="134" spans="1:14" s="112" customFormat="1" ht="31.5" x14ac:dyDescent="0.25">
      <c r="A134" s="386" t="s">
        <v>91</v>
      </c>
      <c r="B134" s="389" t="s">
        <v>592</v>
      </c>
      <c r="C134" s="389" t="s">
        <v>137</v>
      </c>
      <c r="D134" s="388" t="s">
        <v>123</v>
      </c>
      <c r="E134" s="389" t="s">
        <v>92</v>
      </c>
      <c r="F134" s="388"/>
      <c r="G134" s="204">
        <f>G135</f>
        <v>0</v>
      </c>
      <c r="H134" s="204">
        <f t="shared" ref="H134:I134" si="55">H135</f>
        <v>0</v>
      </c>
      <c r="I134" s="204">
        <f t="shared" si="55"/>
        <v>0</v>
      </c>
      <c r="J134" s="232"/>
      <c r="K134" s="232"/>
      <c r="L134" s="232"/>
      <c r="M134" s="232"/>
      <c r="N134" s="232"/>
    </row>
    <row r="135" spans="1:14" ht="47.25" x14ac:dyDescent="0.25">
      <c r="A135" s="386" t="s">
        <v>93</v>
      </c>
      <c r="B135" s="389" t="s">
        <v>592</v>
      </c>
      <c r="C135" s="389" t="s">
        <v>137</v>
      </c>
      <c r="D135" s="388" t="s">
        <v>123</v>
      </c>
      <c r="E135" s="389" t="s">
        <v>94</v>
      </c>
      <c r="F135" s="388"/>
      <c r="G135" s="9">
        <f>'Ведом23-25'!I545</f>
        <v>0</v>
      </c>
      <c r="H135" s="9">
        <f>'Ведом23-25'!J545</f>
        <v>0</v>
      </c>
      <c r="I135" s="9">
        <f>'Ведом23-25'!K545</f>
        <v>0</v>
      </c>
    </row>
    <row r="136" spans="1:14" s="241" customFormat="1" ht="47.25" x14ac:dyDescent="0.25">
      <c r="A136" s="28" t="s">
        <v>937</v>
      </c>
      <c r="B136" s="389" t="s">
        <v>592</v>
      </c>
      <c r="C136" s="389" t="s">
        <v>137</v>
      </c>
      <c r="D136" s="388" t="s">
        <v>123</v>
      </c>
      <c r="E136" s="389" t="s">
        <v>94</v>
      </c>
      <c r="F136" s="388" t="s">
        <v>241</v>
      </c>
      <c r="G136" s="9">
        <f>G135</f>
        <v>0</v>
      </c>
      <c r="H136" s="9">
        <f t="shared" ref="H136:I136" si="56">H135</f>
        <v>0</v>
      </c>
      <c r="I136" s="9">
        <f t="shared" si="56"/>
        <v>0</v>
      </c>
      <c r="J136" s="232"/>
      <c r="K136" s="232"/>
      <c r="L136" s="232"/>
      <c r="M136" s="232"/>
      <c r="N136" s="232"/>
    </row>
    <row r="137" spans="1:14" ht="31.5" x14ac:dyDescent="0.25">
      <c r="A137" s="386" t="s">
        <v>140</v>
      </c>
      <c r="B137" s="389" t="s">
        <v>592</v>
      </c>
      <c r="C137" s="389" t="s">
        <v>137</v>
      </c>
      <c r="D137" s="388" t="s">
        <v>123</v>
      </c>
      <c r="E137" s="389" t="s">
        <v>141</v>
      </c>
      <c r="F137" s="388"/>
      <c r="G137" s="204">
        <f>G138</f>
        <v>630</v>
      </c>
      <c r="H137" s="204">
        <f t="shared" ref="H137:I137" si="57">H138</f>
        <v>630</v>
      </c>
      <c r="I137" s="204">
        <f t="shared" si="57"/>
        <v>0</v>
      </c>
    </row>
    <row r="138" spans="1:14" s="112" customFormat="1" ht="31.5" x14ac:dyDescent="0.25">
      <c r="A138" s="386" t="s">
        <v>175</v>
      </c>
      <c r="B138" s="389" t="s">
        <v>592</v>
      </c>
      <c r="C138" s="389" t="s">
        <v>137</v>
      </c>
      <c r="D138" s="388" t="s">
        <v>123</v>
      </c>
      <c r="E138" s="389" t="s">
        <v>176</v>
      </c>
      <c r="F138" s="388"/>
      <c r="G138" s="204">
        <f>'Ведом23-25'!I547</f>
        <v>630</v>
      </c>
      <c r="H138" s="204">
        <f>'Ведом23-25'!J547</f>
        <v>630</v>
      </c>
      <c r="I138" s="204">
        <f>'Ведом23-25'!K547</f>
        <v>0</v>
      </c>
      <c r="J138" s="232"/>
      <c r="K138" s="232"/>
      <c r="L138" s="232"/>
      <c r="M138" s="232"/>
      <c r="N138" s="232"/>
    </row>
    <row r="139" spans="1:14" s="241" customFormat="1" ht="47.25" x14ac:dyDescent="0.25">
      <c r="A139" s="28" t="s">
        <v>937</v>
      </c>
      <c r="B139" s="389" t="s">
        <v>592</v>
      </c>
      <c r="C139" s="389" t="s">
        <v>137</v>
      </c>
      <c r="D139" s="388" t="s">
        <v>123</v>
      </c>
      <c r="E139" s="389" t="s">
        <v>176</v>
      </c>
      <c r="F139" s="388" t="s">
        <v>241</v>
      </c>
      <c r="G139" s="204">
        <f>G138</f>
        <v>630</v>
      </c>
      <c r="H139" s="204">
        <f t="shared" ref="H139:I139" si="58">H138</f>
        <v>630</v>
      </c>
      <c r="I139" s="204">
        <f t="shared" si="58"/>
        <v>0</v>
      </c>
      <c r="J139" s="232"/>
      <c r="K139" s="232"/>
      <c r="L139" s="232"/>
      <c r="M139" s="232"/>
      <c r="N139" s="232"/>
    </row>
    <row r="140" spans="1:14" s="241" customFormat="1" ht="31.5" x14ac:dyDescent="0.25">
      <c r="A140" s="207" t="s">
        <v>596</v>
      </c>
      <c r="B140" s="208" t="s">
        <v>594</v>
      </c>
      <c r="C140" s="389"/>
      <c r="D140" s="388"/>
      <c r="E140" s="208"/>
      <c r="F140" s="388"/>
      <c r="G140" s="203">
        <f>G141</f>
        <v>657</v>
      </c>
      <c r="H140" s="203">
        <f t="shared" ref="H140:I142" si="59">H141</f>
        <v>657</v>
      </c>
      <c r="I140" s="203">
        <f t="shared" si="59"/>
        <v>657</v>
      </c>
      <c r="J140" s="232"/>
      <c r="K140" s="232"/>
      <c r="L140" s="232"/>
      <c r="M140" s="232"/>
      <c r="N140" s="232"/>
    </row>
    <row r="141" spans="1:14" s="241" customFormat="1" ht="15.75" x14ac:dyDescent="0.25">
      <c r="A141" s="386" t="s">
        <v>136</v>
      </c>
      <c r="B141" s="389" t="s">
        <v>594</v>
      </c>
      <c r="C141" s="389" t="s">
        <v>137</v>
      </c>
      <c r="D141" s="388"/>
      <c r="E141" s="208"/>
      <c r="F141" s="388"/>
      <c r="G141" s="204">
        <f>G142</f>
        <v>657</v>
      </c>
      <c r="H141" s="204">
        <f t="shared" si="59"/>
        <v>657</v>
      </c>
      <c r="I141" s="204">
        <f t="shared" si="59"/>
        <v>657</v>
      </c>
      <c r="J141" s="232"/>
      <c r="K141" s="232"/>
      <c r="L141" s="232"/>
      <c r="M141" s="232"/>
      <c r="N141" s="232"/>
    </row>
    <row r="142" spans="1:14" s="241" customFormat="1" ht="15.75" x14ac:dyDescent="0.25">
      <c r="A142" s="386" t="s">
        <v>144</v>
      </c>
      <c r="B142" s="389" t="s">
        <v>594</v>
      </c>
      <c r="C142" s="389" t="s">
        <v>137</v>
      </c>
      <c r="D142" s="388" t="s">
        <v>123</v>
      </c>
      <c r="E142" s="208"/>
      <c r="F142" s="388"/>
      <c r="G142" s="204">
        <f>G143</f>
        <v>657</v>
      </c>
      <c r="H142" s="204">
        <f t="shared" si="59"/>
        <v>657</v>
      </c>
      <c r="I142" s="204">
        <f t="shared" si="59"/>
        <v>657</v>
      </c>
      <c r="J142" s="232"/>
      <c r="K142" s="232"/>
      <c r="L142" s="232"/>
      <c r="M142" s="232"/>
      <c r="N142" s="232"/>
    </row>
    <row r="143" spans="1:14" s="241" customFormat="1" ht="31.5" x14ac:dyDescent="0.25">
      <c r="A143" s="386" t="s">
        <v>593</v>
      </c>
      <c r="B143" s="389" t="s">
        <v>595</v>
      </c>
      <c r="C143" s="389" t="s">
        <v>137</v>
      </c>
      <c r="D143" s="388" t="s">
        <v>123</v>
      </c>
      <c r="E143" s="389"/>
      <c r="F143" s="388"/>
      <c r="G143" s="204">
        <f>G144+G147</f>
        <v>657</v>
      </c>
      <c r="H143" s="204">
        <f t="shared" ref="H143:I143" si="60">H144+H147</f>
        <v>657</v>
      </c>
      <c r="I143" s="204">
        <f t="shared" si="60"/>
        <v>657</v>
      </c>
      <c r="J143" s="232"/>
      <c r="K143" s="232"/>
      <c r="L143" s="232"/>
      <c r="M143" s="232"/>
      <c r="N143" s="232"/>
    </row>
    <row r="144" spans="1:14" s="241" customFormat="1" ht="31.5" x14ac:dyDescent="0.25">
      <c r="A144" s="386" t="s">
        <v>91</v>
      </c>
      <c r="B144" s="389" t="s">
        <v>595</v>
      </c>
      <c r="C144" s="389" t="s">
        <v>137</v>
      </c>
      <c r="D144" s="388" t="s">
        <v>123</v>
      </c>
      <c r="E144" s="389" t="s">
        <v>92</v>
      </c>
      <c r="F144" s="388"/>
      <c r="G144" s="204">
        <f>G145</f>
        <v>400</v>
      </c>
      <c r="H144" s="204">
        <f t="shared" ref="H144:I144" si="61">H145</f>
        <v>400</v>
      </c>
      <c r="I144" s="204">
        <f t="shared" si="61"/>
        <v>400</v>
      </c>
      <c r="J144" s="232"/>
      <c r="K144" s="232"/>
      <c r="L144" s="232"/>
      <c r="M144" s="232"/>
      <c r="N144" s="232"/>
    </row>
    <row r="145" spans="1:14" s="241" customFormat="1" ht="47.25" x14ac:dyDescent="0.25">
      <c r="A145" s="386" t="s">
        <v>93</v>
      </c>
      <c r="B145" s="389" t="s">
        <v>595</v>
      </c>
      <c r="C145" s="389" t="s">
        <v>137</v>
      </c>
      <c r="D145" s="388" t="s">
        <v>123</v>
      </c>
      <c r="E145" s="389" t="s">
        <v>94</v>
      </c>
      <c r="F145" s="388"/>
      <c r="G145" s="204">
        <f>'Ведом23-25'!I551</f>
        <v>400</v>
      </c>
      <c r="H145" s="204">
        <f>'Ведом23-25'!J551</f>
        <v>400</v>
      </c>
      <c r="I145" s="204">
        <f>'Ведом23-25'!K551</f>
        <v>400</v>
      </c>
      <c r="J145" s="232"/>
      <c r="K145" s="232"/>
      <c r="L145" s="232"/>
      <c r="M145" s="232"/>
      <c r="N145" s="232"/>
    </row>
    <row r="146" spans="1:14" s="241" customFormat="1" ht="47.25" x14ac:dyDescent="0.25">
      <c r="A146" s="28" t="s">
        <v>937</v>
      </c>
      <c r="B146" s="389" t="s">
        <v>595</v>
      </c>
      <c r="C146" s="389" t="s">
        <v>137</v>
      </c>
      <c r="D146" s="388" t="s">
        <v>123</v>
      </c>
      <c r="E146" s="389" t="s">
        <v>94</v>
      </c>
      <c r="F146" s="388" t="s">
        <v>241</v>
      </c>
      <c r="G146" s="204">
        <f>G145</f>
        <v>400</v>
      </c>
      <c r="H146" s="204">
        <f t="shared" ref="H146:I146" si="62">H145</f>
        <v>400</v>
      </c>
      <c r="I146" s="204">
        <f t="shared" si="62"/>
        <v>400</v>
      </c>
      <c r="J146" s="232"/>
      <c r="K146" s="232"/>
      <c r="L146" s="232"/>
      <c r="M146" s="232"/>
      <c r="N146" s="232"/>
    </row>
    <row r="147" spans="1:14" ht="33" customHeight="1" x14ac:dyDescent="0.25">
      <c r="A147" s="386" t="s">
        <v>140</v>
      </c>
      <c r="B147" s="389" t="s">
        <v>595</v>
      </c>
      <c r="C147" s="389" t="s">
        <v>137</v>
      </c>
      <c r="D147" s="388" t="s">
        <v>123</v>
      </c>
      <c r="E147" s="389" t="s">
        <v>141</v>
      </c>
      <c r="F147" s="388"/>
      <c r="G147" s="204">
        <f>G148</f>
        <v>257</v>
      </c>
      <c r="H147" s="204">
        <f t="shared" ref="H147:I147" si="63">H148</f>
        <v>257</v>
      </c>
      <c r="I147" s="204">
        <f t="shared" si="63"/>
        <v>257</v>
      </c>
    </row>
    <row r="148" spans="1:14" s="112" customFormat="1" ht="16.5" customHeight="1" x14ac:dyDescent="0.25">
      <c r="A148" s="386" t="s">
        <v>175</v>
      </c>
      <c r="B148" s="389" t="s">
        <v>595</v>
      </c>
      <c r="C148" s="389" t="s">
        <v>137</v>
      </c>
      <c r="D148" s="388" t="s">
        <v>123</v>
      </c>
      <c r="E148" s="389" t="s">
        <v>176</v>
      </c>
      <c r="F148" s="388"/>
      <c r="G148" s="9">
        <f>'Ведом23-25'!I553</f>
        <v>257</v>
      </c>
      <c r="H148" s="9">
        <f>'Ведом23-25'!J553</f>
        <v>257</v>
      </c>
      <c r="I148" s="9">
        <f>'Ведом23-25'!K553</f>
        <v>257</v>
      </c>
      <c r="J148" s="232"/>
      <c r="K148" s="232"/>
      <c r="L148" s="232"/>
      <c r="M148" s="232"/>
      <c r="N148" s="232"/>
    </row>
    <row r="149" spans="1:14" s="241" customFormat="1" ht="47.25" x14ac:dyDescent="0.25">
      <c r="A149" s="28" t="s">
        <v>937</v>
      </c>
      <c r="B149" s="389" t="s">
        <v>595</v>
      </c>
      <c r="C149" s="389" t="s">
        <v>137</v>
      </c>
      <c r="D149" s="388" t="s">
        <v>123</v>
      </c>
      <c r="E149" s="389" t="s">
        <v>176</v>
      </c>
      <c r="F149" s="388" t="s">
        <v>241</v>
      </c>
      <c r="G149" s="9">
        <f>G148</f>
        <v>257</v>
      </c>
      <c r="H149" s="9">
        <f t="shared" ref="H149:I149" si="64">H148</f>
        <v>257</v>
      </c>
      <c r="I149" s="9">
        <f t="shared" si="64"/>
        <v>257</v>
      </c>
      <c r="J149" s="232"/>
      <c r="K149" s="232"/>
      <c r="L149" s="232"/>
      <c r="M149" s="232"/>
      <c r="N149" s="232"/>
    </row>
    <row r="150" spans="1:14" s="241" customFormat="1" ht="31.5" x14ac:dyDescent="0.25">
      <c r="A150" s="207" t="s">
        <v>440</v>
      </c>
      <c r="B150" s="208" t="s">
        <v>589</v>
      </c>
      <c r="C150" s="208"/>
      <c r="D150" s="388"/>
      <c r="E150" s="208"/>
      <c r="F150" s="388"/>
      <c r="G150" s="35">
        <f>G151+G157</f>
        <v>680</v>
      </c>
      <c r="H150" s="35">
        <f t="shared" ref="H150:I150" si="65">H151+H157</f>
        <v>680</v>
      </c>
      <c r="I150" s="35">
        <f t="shared" si="65"/>
        <v>260</v>
      </c>
      <c r="J150" s="232"/>
      <c r="K150" s="232"/>
      <c r="L150" s="232"/>
      <c r="M150" s="232"/>
      <c r="N150" s="232"/>
    </row>
    <row r="151" spans="1:14" s="241" customFormat="1" ht="15.75" x14ac:dyDescent="0.25">
      <c r="A151" s="386" t="s">
        <v>161</v>
      </c>
      <c r="B151" s="389" t="s">
        <v>589</v>
      </c>
      <c r="C151" s="389" t="s">
        <v>162</v>
      </c>
      <c r="D151" s="388"/>
      <c r="E151" s="208"/>
      <c r="F151" s="388"/>
      <c r="G151" s="9">
        <f>G152</f>
        <v>260</v>
      </c>
      <c r="H151" s="9">
        <f t="shared" ref="H151:I154" si="66">H152</f>
        <v>260</v>
      </c>
      <c r="I151" s="9">
        <f t="shared" si="66"/>
        <v>260</v>
      </c>
      <c r="J151" s="232"/>
      <c r="K151" s="232"/>
      <c r="L151" s="232"/>
      <c r="M151" s="232"/>
      <c r="N151" s="232"/>
    </row>
    <row r="152" spans="1:14" s="241" customFormat="1" ht="31.5" x14ac:dyDescent="0.25">
      <c r="A152" s="386" t="s">
        <v>167</v>
      </c>
      <c r="B152" s="389" t="s">
        <v>589</v>
      </c>
      <c r="C152" s="389" t="s">
        <v>162</v>
      </c>
      <c r="D152" s="388" t="s">
        <v>106</v>
      </c>
      <c r="E152" s="208"/>
      <c r="F152" s="388"/>
      <c r="G152" s="9">
        <f>G153</f>
        <v>260</v>
      </c>
      <c r="H152" s="9">
        <f t="shared" si="66"/>
        <v>260</v>
      </c>
      <c r="I152" s="9">
        <f t="shared" si="66"/>
        <v>260</v>
      </c>
      <c r="J152" s="232"/>
      <c r="K152" s="232"/>
      <c r="L152" s="232"/>
      <c r="M152" s="232"/>
      <c r="N152" s="232"/>
    </row>
    <row r="153" spans="1:14" s="241" customFormat="1" ht="31.5" x14ac:dyDescent="0.25">
      <c r="A153" s="386" t="s">
        <v>439</v>
      </c>
      <c r="B153" s="389" t="s">
        <v>590</v>
      </c>
      <c r="C153" s="389" t="s">
        <v>162</v>
      </c>
      <c r="D153" s="388" t="s">
        <v>106</v>
      </c>
      <c r="E153" s="208"/>
      <c r="F153" s="388"/>
      <c r="G153" s="9">
        <f>G154</f>
        <v>260</v>
      </c>
      <c r="H153" s="9">
        <f t="shared" si="66"/>
        <v>260</v>
      </c>
      <c r="I153" s="9">
        <f t="shared" si="66"/>
        <v>260</v>
      </c>
      <c r="J153" s="232"/>
      <c r="K153" s="232"/>
      <c r="L153" s="232"/>
      <c r="M153" s="232"/>
      <c r="N153" s="232"/>
    </row>
    <row r="154" spans="1:14" s="241" customFormat="1" ht="31.5" x14ac:dyDescent="0.25">
      <c r="A154" s="386" t="s">
        <v>91</v>
      </c>
      <c r="B154" s="389" t="s">
        <v>590</v>
      </c>
      <c r="C154" s="389" t="s">
        <v>162</v>
      </c>
      <c r="D154" s="388" t="s">
        <v>106</v>
      </c>
      <c r="E154" s="389" t="s">
        <v>92</v>
      </c>
      <c r="F154" s="388"/>
      <c r="G154" s="9">
        <f>G155</f>
        <v>260</v>
      </c>
      <c r="H154" s="9">
        <f t="shared" si="66"/>
        <v>260</v>
      </c>
      <c r="I154" s="9">
        <f t="shared" si="66"/>
        <v>260</v>
      </c>
      <c r="J154" s="232"/>
      <c r="K154" s="232"/>
      <c r="L154" s="232"/>
      <c r="M154" s="232"/>
      <c r="N154" s="232"/>
    </row>
    <row r="155" spans="1:14" s="241" customFormat="1" ht="47.25" x14ac:dyDescent="0.25">
      <c r="A155" s="386" t="s">
        <v>93</v>
      </c>
      <c r="B155" s="389" t="s">
        <v>590</v>
      </c>
      <c r="C155" s="389" t="s">
        <v>162</v>
      </c>
      <c r="D155" s="388" t="s">
        <v>106</v>
      </c>
      <c r="E155" s="389" t="s">
        <v>94</v>
      </c>
      <c r="F155" s="388"/>
      <c r="G155" s="9">
        <f>'Ведом23-25'!I527</f>
        <v>260</v>
      </c>
      <c r="H155" s="9">
        <f>'Ведом23-25'!J527</f>
        <v>260</v>
      </c>
      <c r="I155" s="9">
        <f>'Ведом23-25'!K527</f>
        <v>260</v>
      </c>
      <c r="J155" s="232"/>
      <c r="K155" s="232"/>
      <c r="L155" s="232"/>
      <c r="M155" s="232"/>
      <c r="N155" s="232"/>
    </row>
    <row r="156" spans="1:14" s="241" customFormat="1" ht="47.25" x14ac:dyDescent="0.25">
      <c r="A156" s="28" t="s">
        <v>937</v>
      </c>
      <c r="B156" s="389" t="s">
        <v>590</v>
      </c>
      <c r="C156" s="389" t="s">
        <v>162</v>
      </c>
      <c r="D156" s="388" t="s">
        <v>106</v>
      </c>
      <c r="E156" s="389" t="s">
        <v>94</v>
      </c>
      <c r="F156" s="388" t="s">
        <v>241</v>
      </c>
      <c r="G156" s="9">
        <f>G155</f>
        <v>260</v>
      </c>
      <c r="H156" s="9">
        <f t="shared" ref="H156:I156" si="67">H155</f>
        <v>260</v>
      </c>
      <c r="I156" s="9">
        <f t="shared" si="67"/>
        <v>260</v>
      </c>
      <c r="J156" s="232"/>
      <c r="K156" s="232"/>
      <c r="L156" s="232"/>
      <c r="M156" s="232"/>
      <c r="N156" s="232"/>
    </row>
    <row r="157" spans="1:14" s="241" customFormat="1" ht="15.75" x14ac:dyDescent="0.25">
      <c r="A157" s="386" t="s">
        <v>136</v>
      </c>
      <c r="B157" s="389" t="s">
        <v>589</v>
      </c>
      <c r="C157" s="389" t="s">
        <v>137</v>
      </c>
      <c r="D157" s="388"/>
      <c r="E157" s="208"/>
      <c r="F157" s="388"/>
      <c r="G157" s="9">
        <f>G158</f>
        <v>420</v>
      </c>
      <c r="H157" s="9">
        <f t="shared" ref="H157:I160" si="68">H158</f>
        <v>420</v>
      </c>
      <c r="I157" s="9">
        <f t="shared" si="68"/>
        <v>0</v>
      </c>
      <c r="J157" s="232"/>
      <c r="K157" s="232"/>
      <c r="L157" s="232"/>
      <c r="M157" s="232"/>
      <c r="N157" s="232"/>
    </row>
    <row r="158" spans="1:14" s="241" customFormat="1" ht="15.75" x14ac:dyDescent="0.25">
      <c r="A158" s="386" t="s">
        <v>144</v>
      </c>
      <c r="B158" s="389" t="s">
        <v>589</v>
      </c>
      <c r="C158" s="389" t="s">
        <v>137</v>
      </c>
      <c r="D158" s="388" t="s">
        <v>123</v>
      </c>
      <c r="E158" s="208"/>
      <c r="F158" s="388"/>
      <c r="G158" s="9">
        <f>G159</f>
        <v>420</v>
      </c>
      <c r="H158" s="9">
        <f t="shared" si="68"/>
        <v>420</v>
      </c>
      <c r="I158" s="9">
        <f t="shared" si="68"/>
        <v>0</v>
      </c>
      <c r="J158" s="232"/>
      <c r="K158" s="232"/>
      <c r="L158" s="232"/>
      <c r="M158" s="232"/>
      <c r="N158" s="232"/>
    </row>
    <row r="159" spans="1:14" ht="15.75" x14ac:dyDescent="0.25">
      <c r="A159" s="386" t="s">
        <v>476</v>
      </c>
      <c r="B159" s="389" t="s">
        <v>591</v>
      </c>
      <c r="C159" s="389" t="s">
        <v>137</v>
      </c>
      <c r="D159" s="388" t="s">
        <v>123</v>
      </c>
      <c r="E159" s="389"/>
      <c r="F159" s="388"/>
      <c r="G159" s="204">
        <f>G160</f>
        <v>420</v>
      </c>
      <c r="H159" s="204">
        <f t="shared" si="68"/>
        <v>420</v>
      </c>
      <c r="I159" s="204">
        <f t="shared" si="68"/>
        <v>0</v>
      </c>
    </row>
    <row r="160" spans="1:14" ht="31.5" x14ac:dyDescent="0.25">
      <c r="A160" s="386" t="s">
        <v>140</v>
      </c>
      <c r="B160" s="389" t="s">
        <v>591</v>
      </c>
      <c r="C160" s="389" t="s">
        <v>137</v>
      </c>
      <c r="D160" s="388" t="s">
        <v>123</v>
      </c>
      <c r="E160" s="389" t="s">
        <v>141</v>
      </c>
      <c r="F160" s="388"/>
      <c r="G160" s="204">
        <f>G161</f>
        <v>420</v>
      </c>
      <c r="H160" s="204">
        <f t="shared" si="68"/>
        <v>420</v>
      </c>
      <c r="I160" s="204">
        <f t="shared" si="68"/>
        <v>0</v>
      </c>
    </row>
    <row r="161" spans="1:15" s="241" customFormat="1" ht="31.5" x14ac:dyDescent="0.25">
      <c r="A161" s="386" t="s">
        <v>175</v>
      </c>
      <c r="B161" s="389" t="s">
        <v>591</v>
      </c>
      <c r="C161" s="389" t="s">
        <v>137</v>
      </c>
      <c r="D161" s="388" t="s">
        <v>123</v>
      </c>
      <c r="E161" s="389" t="s">
        <v>176</v>
      </c>
      <c r="F161" s="388"/>
      <c r="G161" s="204">
        <f>'Ведом23-25'!I557</f>
        <v>420</v>
      </c>
      <c r="H161" s="204">
        <f>'Ведом23-25'!J557</f>
        <v>420</v>
      </c>
      <c r="I161" s="204">
        <f>'Ведом23-25'!K557</f>
        <v>0</v>
      </c>
      <c r="J161" s="232"/>
      <c r="K161" s="232"/>
      <c r="L161" s="232"/>
      <c r="M161" s="232"/>
      <c r="N161" s="232"/>
    </row>
    <row r="162" spans="1:15" ht="32.25" customHeight="1" x14ac:dyDescent="0.25">
      <c r="A162" s="28" t="s">
        <v>937</v>
      </c>
      <c r="B162" s="389" t="s">
        <v>591</v>
      </c>
      <c r="C162" s="389" t="s">
        <v>137</v>
      </c>
      <c r="D162" s="388" t="s">
        <v>123</v>
      </c>
      <c r="E162" s="389" t="s">
        <v>176</v>
      </c>
      <c r="F162" s="388" t="s">
        <v>241</v>
      </c>
      <c r="G162" s="9">
        <f>G161</f>
        <v>420</v>
      </c>
      <c r="H162" s="9">
        <f t="shared" ref="H162:I162" si="69">H161</f>
        <v>420</v>
      </c>
      <c r="I162" s="9">
        <f t="shared" si="69"/>
        <v>0</v>
      </c>
    </row>
    <row r="163" spans="1:15" s="112" customFormat="1" ht="47.25" x14ac:dyDescent="0.25">
      <c r="A163" s="207" t="s">
        <v>946</v>
      </c>
      <c r="B163" s="208" t="s">
        <v>192</v>
      </c>
      <c r="C163" s="208"/>
      <c r="D163" s="388"/>
      <c r="E163" s="388"/>
      <c r="F163" s="388"/>
      <c r="G163" s="203">
        <f>G164+G181+G202+G240+G276+G288+G295+G309+G247+G302</f>
        <v>393787.13319999998</v>
      </c>
      <c r="H163" s="203">
        <f t="shared" ref="H163:I163" si="70">H164+H181+H202+H240+H276+H288+H295+H309+H247+H302</f>
        <v>393591.39025</v>
      </c>
      <c r="I163" s="203">
        <f t="shared" si="70"/>
        <v>408494.82125000004</v>
      </c>
      <c r="J163" s="232"/>
      <c r="K163" s="232"/>
      <c r="L163" s="232"/>
      <c r="M163" s="232"/>
      <c r="N163" s="232"/>
      <c r="O163" s="15"/>
    </row>
    <row r="164" spans="1:15" ht="31.5" x14ac:dyDescent="0.25">
      <c r="A164" s="207" t="s">
        <v>389</v>
      </c>
      <c r="B164" s="208" t="s">
        <v>598</v>
      </c>
      <c r="C164" s="208"/>
      <c r="D164" s="6"/>
      <c r="E164" s="6"/>
      <c r="F164" s="6"/>
      <c r="G164" s="35">
        <f>G165</f>
        <v>88055.752000000008</v>
      </c>
      <c r="H164" s="35">
        <f t="shared" ref="H164:I164" si="71">H165</f>
        <v>89911.813999999998</v>
      </c>
      <c r="I164" s="35">
        <f t="shared" si="71"/>
        <v>88480.792000000001</v>
      </c>
    </row>
    <row r="165" spans="1:15" s="241" customFormat="1" ht="15.75" x14ac:dyDescent="0.25">
      <c r="A165" s="20" t="s">
        <v>147</v>
      </c>
      <c r="B165" s="389" t="s">
        <v>598</v>
      </c>
      <c r="C165" s="389" t="s">
        <v>148</v>
      </c>
      <c r="D165" s="388"/>
      <c r="E165" s="6"/>
      <c r="F165" s="6"/>
      <c r="G165" s="35">
        <f>G166+G171+G176</f>
        <v>88055.752000000008</v>
      </c>
      <c r="H165" s="35">
        <f t="shared" ref="H165:I165" si="72">H166+H171+H176</f>
        <v>89911.813999999998</v>
      </c>
      <c r="I165" s="35">
        <f t="shared" si="72"/>
        <v>88480.792000000001</v>
      </c>
      <c r="J165" s="232"/>
      <c r="K165" s="232"/>
      <c r="L165" s="232"/>
      <c r="M165" s="232"/>
      <c r="N165" s="232"/>
    </row>
    <row r="166" spans="1:15" s="241" customFormat="1" ht="15.75" x14ac:dyDescent="0.25">
      <c r="A166" s="28" t="s">
        <v>191</v>
      </c>
      <c r="B166" s="389" t="s">
        <v>598</v>
      </c>
      <c r="C166" s="389" t="s">
        <v>148</v>
      </c>
      <c r="D166" s="388" t="s">
        <v>84</v>
      </c>
      <c r="E166" s="6"/>
      <c r="F166" s="6"/>
      <c r="G166" s="9">
        <f>G167</f>
        <v>18248.572</v>
      </c>
      <c r="H166" s="9">
        <f t="shared" ref="H166:I168" si="73">H167</f>
        <v>18571.403999999999</v>
      </c>
      <c r="I166" s="9">
        <f t="shared" si="73"/>
        <v>15344.281999999999</v>
      </c>
      <c r="J166" s="232"/>
      <c r="K166" s="232"/>
      <c r="L166" s="232"/>
      <c r="M166" s="232"/>
      <c r="N166" s="232"/>
    </row>
    <row r="167" spans="1:15" s="112" customFormat="1" ht="47.25" x14ac:dyDescent="0.25">
      <c r="A167" s="386" t="s">
        <v>597</v>
      </c>
      <c r="B167" s="389" t="s">
        <v>599</v>
      </c>
      <c r="C167" s="389" t="s">
        <v>148</v>
      </c>
      <c r="D167" s="388" t="s">
        <v>84</v>
      </c>
      <c r="E167" s="6"/>
      <c r="F167" s="6"/>
      <c r="G167" s="9">
        <f>G168</f>
        <v>18248.572</v>
      </c>
      <c r="H167" s="9">
        <f t="shared" si="73"/>
        <v>18571.403999999999</v>
      </c>
      <c r="I167" s="9">
        <f t="shared" si="73"/>
        <v>15344.281999999999</v>
      </c>
      <c r="J167" s="232"/>
      <c r="K167" s="232"/>
      <c r="L167" s="232"/>
      <c r="M167" s="232"/>
      <c r="N167" s="232"/>
    </row>
    <row r="168" spans="1:15" ht="47.25" x14ac:dyDescent="0.25">
      <c r="A168" s="386" t="s">
        <v>152</v>
      </c>
      <c r="B168" s="389" t="s">
        <v>599</v>
      </c>
      <c r="C168" s="389" t="s">
        <v>148</v>
      </c>
      <c r="D168" s="388" t="s">
        <v>84</v>
      </c>
      <c r="E168" s="388" t="s">
        <v>153</v>
      </c>
      <c r="F168" s="388"/>
      <c r="G168" s="9">
        <f>G169</f>
        <v>18248.572</v>
      </c>
      <c r="H168" s="9">
        <f t="shared" si="73"/>
        <v>18571.403999999999</v>
      </c>
      <c r="I168" s="9">
        <f t="shared" si="73"/>
        <v>15344.281999999999</v>
      </c>
    </row>
    <row r="169" spans="1:15" ht="15.75" x14ac:dyDescent="0.25">
      <c r="A169" s="386" t="s">
        <v>154</v>
      </c>
      <c r="B169" s="389" t="s">
        <v>599</v>
      </c>
      <c r="C169" s="389" t="s">
        <v>148</v>
      </c>
      <c r="D169" s="388" t="s">
        <v>84</v>
      </c>
      <c r="E169" s="388" t="s">
        <v>155</v>
      </c>
      <c r="F169" s="388"/>
      <c r="G169" s="9">
        <f>'Ведом23-25'!I656</f>
        <v>18248.572</v>
      </c>
      <c r="H169" s="9">
        <f>'Ведом23-25'!J656</f>
        <v>18571.403999999999</v>
      </c>
      <c r="I169" s="9">
        <f>'Ведом23-25'!K656</f>
        <v>15344.281999999999</v>
      </c>
    </row>
    <row r="170" spans="1:15" ht="31.5" x14ac:dyDescent="0.25">
      <c r="A170" s="20" t="s">
        <v>939</v>
      </c>
      <c r="B170" s="389" t="s">
        <v>599</v>
      </c>
      <c r="C170" s="388" t="s">
        <v>148</v>
      </c>
      <c r="D170" s="388" t="s">
        <v>84</v>
      </c>
      <c r="E170" s="388" t="s">
        <v>155</v>
      </c>
      <c r="F170" s="388" t="s">
        <v>242</v>
      </c>
      <c r="G170" s="9">
        <f>G169</f>
        <v>18248.572</v>
      </c>
      <c r="H170" s="9">
        <f t="shared" ref="H170:I170" si="74">H169</f>
        <v>18571.403999999999</v>
      </c>
      <c r="I170" s="9">
        <f t="shared" si="74"/>
        <v>15344.281999999999</v>
      </c>
    </row>
    <row r="171" spans="1:15" ht="15.75" x14ac:dyDescent="0.25">
      <c r="A171" s="20" t="s">
        <v>193</v>
      </c>
      <c r="B171" s="388" t="s">
        <v>598</v>
      </c>
      <c r="C171" s="388" t="s">
        <v>148</v>
      </c>
      <c r="D171" s="388" t="s">
        <v>122</v>
      </c>
      <c r="E171" s="388"/>
      <c r="F171" s="388"/>
      <c r="G171" s="9">
        <f>G172</f>
        <v>33763</v>
      </c>
      <c r="H171" s="9">
        <f t="shared" ref="H171:I173" si="75">H172</f>
        <v>35084.410000000003</v>
      </c>
      <c r="I171" s="9">
        <f t="shared" si="75"/>
        <v>35084.410000000003</v>
      </c>
    </row>
    <row r="172" spans="1:15" ht="47.25" x14ac:dyDescent="0.25">
      <c r="A172" s="386" t="s">
        <v>194</v>
      </c>
      <c r="B172" s="389" t="s">
        <v>611</v>
      </c>
      <c r="C172" s="388" t="s">
        <v>148</v>
      </c>
      <c r="D172" s="388" t="s">
        <v>122</v>
      </c>
      <c r="E172" s="388"/>
      <c r="F172" s="388"/>
      <c r="G172" s="9">
        <f>G173</f>
        <v>33763</v>
      </c>
      <c r="H172" s="9">
        <f t="shared" si="75"/>
        <v>35084.410000000003</v>
      </c>
      <c r="I172" s="9">
        <f t="shared" si="75"/>
        <v>35084.410000000003</v>
      </c>
    </row>
    <row r="173" spans="1:15" ht="47.25" x14ac:dyDescent="0.25">
      <c r="A173" s="386" t="s">
        <v>152</v>
      </c>
      <c r="B173" s="389" t="s">
        <v>611</v>
      </c>
      <c r="C173" s="388" t="s">
        <v>148</v>
      </c>
      <c r="D173" s="388" t="s">
        <v>122</v>
      </c>
      <c r="E173" s="388" t="s">
        <v>153</v>
      </c>
      <c r="F173" s="388"/>
      <c r="G173" s="9">
        <f>G174</f>
        <v>33763</v>
      </c>
      <c r="H173" s="9">
        <f t="shared" si="75"/>
        <v>35084.410000000003</v>
      </c>
      <c r="I173" s="9">
        <f t="shared" si="75"/>
        <v>35084.410000000003</v>
      </c>
    </row>
    <row r="174" spans="1:15" s="112" customFormat="1" ht="15.75" x14ac:dyDescent="0.25">
      <c r="A174" s="386" t="s">
        <v>154</v>
      </c>
      <c r="B174" s="389" t="s">
        <v>611</v>
      </c>
      <c r="C174" s="388" t="s">
        <v>148</v>
      </c>
      <c r="D174" s="388" t="s">
        <v>122</v>
      </c>
      <c r="E174" s="388" t="s">
        <v>155</v>
      </c>
      <c r="F174" s="388"/>
      <c r="G174" s="9">
        <f>'Ведом23-25'!I712</f>
        <v>33763</v>
      </c>
      <c r="H174" s="9">
        <f>'Ведом23-25'!J712</f>
        <v>35084.410000000003</v>
      </c>
      <c r="I174" s="9">
        <f>'Ведом23-25'!K712</f>
        <v>35084.410000000003</v>
      </c>
      <c r="J174" s="232"/>
      <c r="K174" s="232"/>
      <c r="L174" s="232"/>
      <c r="M174" s="232"/>
      <c r="N174" s="232"/>
    </row>
    <row r="175" spans="1:15" s="112" customFormat="1" ht="31.5" x14ac:dyDescent="0.25">
      <c r="A175" s="20" t="s">
        <v>939</v>
      </c>
      <c r="B175" s="389" t="s">
        <v>611</v>
      </c>
      <c r="C175" s="388" t="s">
        <v>148</v>
      </c>
      <c r="D175" s="388" t="s">
        <v>122</v>
      </c>
      <c r="E175" s="388" t="s">
        <v>155</v>
      </c>
      <c r="F175" s="388" t="s">
        <v>242</v>
      </c>
      <c r="G175" s="9">
        <f>G174</f>
        <v>33763</v>
      </c>
      <c r="H175" s="9">
        <f t="shared" ref="H175:I175" si="76">H174</f>
        <v>35084.410000000003</v>
      </c>
      <c r="I175" s="9">
        <f t="shared" si="76"/>
        <v>35084.410000000003</v>
      </c>
      <c r="J175" s="232"/>
      <c r="K175" s="232"/>
      <c r="L175" s="232"/>
      <c r="M175" s="232"/>
      <c r="N175" s="232"/>
    </row>
    <row r="176" spans="1:15" s="112" customFormat="1" ht="15.75" x14ac:dyDescent="0.25">
      <c r="A176" s="20" t="s">
        <v>149</v>
      </c>
      <c r="B176" s="388" t="s">
        <v>598</v>
      </c>
      <c r="C176" s="388" t="s">
        <v>148</v>
      </c>
      <c r="D176" s="388" t="s">
        <v>123</v>
      </c>
      <c r="E176" s="388"/>
      <c r="F176" s="388"/>
      <c r="G176" s="9">
        <f>G177</f>
        <v>36044.18</v>
      </c>
      <c r="H176" s="9">
        <f t="shared" ref="H176:I178" si="77">H177</f>
        <v>36256</v>
      </c>
      <c r="I176" s="9">
        <f t="shared" si="77"/>
        <v>38052.1</v>
      </c>
      <c r="J176" s="232"/>
      <c r="K176" s="232"/>
      <c r="L176" s="232"/>
      <c r="M176" s="232"/>
      <c r="N176" s="232"/>
    </row>
    <row r="177" spans="1:14" s="112" customFormat="1" ht="47.25" x14ac:dyDescent="0.25">
      <c r="A177" s="20" t="s">
        <v>151</v>
      </c>
      <c r="B177" s="389" t="s">
        <v>615</v>
      </c>
      <c r="C177" s="388" t="s">
        <v>148</v>
      </c>
      <c r="D177" s="388" t="s">
        <v>123</v>
      </c>
      <c r="E177" s="6"/>
      <c r="F177" s="6"/>
      <c r="G177" s="9">
        <f>G178</f>
        <v>36044.18</v>
      </c>
      <c r="H177" s="9">
        <f t="shared" si="77"/>
        <v>36256</v>
      </c>
      <c r="I177" s="9">
        <f t="shared" si="77"/>
        <v>38052.1</v>
      </c>
      <c r="J177" s="232"/>
      <c r="K177" s="232"/>
      <c r="L177" s="232"/>
      <c r="M177" s="232"/>
      <c r="N177" s="232"/>
    </row>
    <row r="178" spans="1:14" s="112" customFormat="1" ht="47.25" x14ac:dyDescent="0.25">
      <c r="A178" s="20" t="s">
        <v>152</v>
      </c>
      <c r="B178" s="389" t="s">
        <v>615</v>
      </c>
      <c r="C178" s="388" t="s">
        <v>148</v>
      </c>
      <c r="D178" s="388" t="s">
        <v>123</v>
      </c>
      <c r="E178" s="388" t="s">
        <v>153</v>
      </c>
      <c r="F178" s="388"/>
      <c r="G178" s="9">
        <f>G179</f>
        <v>36044.18</v>
      </c>
      <c r="H178" s="9">
        <f t="shared" si="77"/>
        <v>36256</v>
      </c>
      <c r="I178" s="9">
        <f t="shared" si="77"/>
        <v>38052.1</v>
      </c>
      <c r="J178" s="232"/>
      <c r="K178" s="232"/>
      <c r="L178" s="232"/>
      <c r="M178" s="232"/>
      <c r="N178" s="232"/>
    </row>
    <row r="179" spans="1:14" s="112" customFormat="1" ht="15.75" x14ac:dyDescent="0.25">
      <c r="A179" s="20" t="s">
        <v>154</v>
      </c>
      <c r="B179" s="389" t="s">
        <v>615</v>
      </c>
      <c r="C179" s="388" t="s">
        <v>148</v>
      </c>
      <c r="D179" s="388" t="s">
        <v>123</v>
      </c>
      <c r="E179" s="388" t="s">
        <v>155</v>
      </c>
      <c r="F179" s="388"/>
      <c r="G179" s="9">
        <f>'Ведом23-25'!I787</f>
        <v>36044.18</v>
      </c>
      <c r="H179" s="9">
        <f>'Ведом23-25'!J787</f>
        <v>36256</v>
      </c>
      <c r="I179" s="9">
        <f>'Ведом23-25'!K787</f>
        <v>38052.1</v>
      </c>
      <c r="J179" s="232"/>
      <c r="K179" s="232"/>
      <c r="L179" s="232"/>
      <c r="M179" s="232"/>
      <c r="N179" s="232"/>
    </row>
    <row r="180" spans="1:14" s="112" customFormat="1" ht="31.5" x14ac:dyDescent="0.25">
      <c r="A180" s="20" t="s">
        <v>939</v>
      </c>
      <c r="B180" s="389" t="s">
        <v>615</v>
      </c>
      <c r="C180" s="388" t="s">
        <v>148</v>
      </c>
      <c r="D180" s="388" t="s">
        <v>123</v>
      </c>
      <c r="E180" s="388" t="s">
        <v>155</v>
      </c>
      <c r="F180" s="388" t="s">
        <v>242</v>
      </c>
      <c r="G180" s="9">
        <f>G179</f>
        <v>36044.18</v>
      </c>
      <c r="H180" s="9">
        <f t="shared" ref="H180:I180" si="78">H179</f>
        <v>36256</v>
      </c>
      <c r="I180" s="9">
        <f t="shared" si="78"/>
        <v>38052.1</v>
      </c>
      <c r="J180" s="232"/>
      <c r="K180" s="232"/>
      <c r="L180" s="232"/>
      <c r="M180" s="232"/>
      <c r="N180" s="232"/>
    </row>
    <row r="181" spans="1:14" s="112" customFormat="1" ht="47.25" x14ac:dyDescent="0.25">
      <c r="A181" s="207" t="s">
        <v>363</v>
      </c>
      <c r="B181" s="208" t="s">
        <v>600</v>
      </c>
      <c r="C181" s="6"/>
      <c r="D181" s="6"/>
      <c r="E181" s="6"/>
      <c r="F181" s="6"/>
      <c r="G181" s="35">
        <f>G182</f>
        <v>266562.80000000005</v>
      </c>
      <c r="H181" s="35">
        <f t="shared" ref="H181:I181" si="79">H182</f>
        <v>267803.90000000002</v>
      </c>
      <c r="I181" s="35">
        <f t="shared" si="79"/>
        <v>283643.30000000005</v>
      </c>
      <c r="J181" s="232"/>
      <c r="K181" s="232"/>
      <c r="L181" s="232"/>
      <c r="M181" s="232"/>
      <c r="N181" s="232"/>
    </row>
    <row r="182" spans="1:14" s="112" customFormat="1" ht="15.75" x14ac:dyDescent="0.25">
      <c r="A182" s="20" t="s">
        <v>147</v>
      </c>
      <c r="B182" s="388" t="s">
        <v>600</v>
      </c>
      <c r="C182" s="388" t="s">
        <v>148</v>
      </c>
      <c r="D182" s="388"/>
      <c r="E182" s="388"/>
      <c r="F182" s="388"/>
      <c r="G182" s="9">
        <f>G183+G188+G197</f>
        <v>266562.80000000005</v>
      </c>
      <c r="H182" s="9">
        <f t="shared" ref="H182:I182" si="80">H183+H188+H197</f>
        <v>267803.90000000002</v>
      </c>
      <c r="I182" s="9">
        <f t="shared" si="80"/>
        <v>283643.30000000005</v>
      </c>
      <c r="J182" s="232"/>
      <c r="K182" s="232"/>
      <c r="L182" s="232"/>
      <c r="M182" s="232"/>
      <c r="N182" s="232"/>
    </row>
    <row r="183" spans="1:14" s="112" customFormat="1" ht="15.75" x14ac:dyDescent="0.25">
      <c r="A183" s="28" t="s">
        <v>191</v>
      </c>
      <c r="B183" s="388" t="s">
        <v>600</v>
      </c>
      <c r="C183" s="388" t="s">
        <v>148</v>
      </c>
      <c r="D183" s="388" t="s">
        <v>84</v>
      </c>
      <c r="E183" s="388"/>
      <c r="F183" s="388"/>
      <c r="G183" s="9">
        <f>G184</f>
        <v>77828</v>
      </c>
      <c r="H183" s="9">
        <f t="shared" ref="H183:I185" si="81">H184</f>
        <v>77828</v>
      </c>
      <c r="I183" s="9">
        <f t="shared" si="81"/>
        <v>77828</v>
      </c>
      <c r="J183" s="232"/>
      <c r="K183" s="232"/>
      <c r="L183" s="232"/>
      <c r="M183" s="232"/>
      <c r="N183" s="232"/>
    </row>
    <row r="184" spans="1:14" s="112" customFormat="1" ht="63" x14ac:dyDescent="0.25">
      <c r="A184" s="386" t="s">
        <v>908</v>
      </c>
      <c r="B184" s="389" t="s">
        <v>802</v>
      </c>
      <c r="C184" s="388" t="s">
        <v>148</v>
      </c>
      <c r="D184" s="388" t="s">
        <v>84</v>
      </c>
      <c r="E184" s="388"/>
      <c r="F184" s="388"/>
      <c r="G184" s="9">
        <f>G185</f>
        <v>77828</v>
      </c>
      <c r="H184" s="9">
        <f t="shared" si="81"/>
        <v>77828</v>
      </c>
      <c r="I184" s="9">
        <f t="shared" si="81"/>
        <v>77828</v>
      </c>
      <c r="J184" s="232"/>
      <c r="K184" s="232"/>
      <c r="L184" s="232"/>
      <c r="M184" s="232"/>
      <c r="N184" s="232"/>
    </row>
    <row r="185" spans="1:14" s="112" customFormat="1" ht="47.25" x14ac:dyDescent="0.25">
      <c r="A185" s="386" t="s">
        <v>152</v>
      </c>
      <c r="B185" s="389" t="s">
        <v>802</v>
      </c>
      <c r="C185" s="388" t="s">
        <v>148</v>
      </c>
      <c r="D185" s="388" t="s">
        <v>84</v>
      </c>
      <c r="E185" s="388" t="s">
        <v>153</v>
      </c>
      <c r="F185" s="388"/>
      <c r="G185" s="9">
        <f>G186</f>
        <v>77828</v>
      </c>
      <c r="H185" s="9">
        <f t="shared" si="81"/>
        <v>77828</v>
      </c>
      <c r="I185" s="9">
        <f t="shared" si="81"/>
        <v>77828</v>
      </c>
      <c r="J185" s="232"/>
      <c r="K185" s="232"/>
      <c r="L185" s="232"/>
      <c r="M185" s="232"/>
      <c r="N185" s="232"/>
    </row>
    <row r="186" spans="1:14" s="112" customFormat="1" ht="15.75" x14ac:dyDescent="0.25">
      <c r="A186" s="386" t="s">
        <v>154</v>
      </c>
      <c r="B186" s="389" t="s">
        <v>802</v>
      </c>
      <c r="C186" s="388" t="s">
        <v>148</v>
      </c>
      <c r="D186" s="388" t="s">
        <v>84</v>
      </c>
      <c r="E186" s="388" t="s">
        <v>155</v>
      </c>
      <c r="F186" s="388"/>
      <c r="G186" s="9">
        <f>'Ведом23-25'!I660</f>
        <v>77828</v>
      </c>
      <c r="H186" s="9">
        <f>'Ведом23-25'!J660</f>
        <v>77828</v>
      </c>
      <c r="I186" s="9">
        <f>'Ведом23-25'!K660</f>
        <v>77828</v>
      </c>
      <c r="J186" s="232"/>
      <c r="K186" s="232"/>
      <c r="L186" s="232"/>
      <c r="M186" s="232"/>
      <c r="N186" s="232"/>
    </row>
    <row r="187" spans="1:14" s="112" customFormat="1" ht="31.5" x14ac:dyDescent="0.25">
      <c r="A187" s="20" t="s">
        <v>939</v>
      </c>
      <c r="B187" s="389" t="s">
        <v>802</v>
      </c>
      <c r="C187" s="388" t="s">
        <v>148</v>
      </c>
      <c r="D187" s="388" t="s">
        <v>84</v>
      </c>
      <c r="E187" s="388" t="s">
        <v>155</v>
      </c>
      <c r="F187" s="388" t="s">
        <v>242</v>
      </c>
      <c r="G187" s="9">
        <f>G186</f>
        <v>77828</v>
      </c>
      <c r="H187" s="9">
        <f t="shared" ref="H187:I187" si="82">H186</f>
        <v>77828</v>
      </c>
      <c r="I187" s="9">
        <f t="shared" si="82"/>
        <v>77828</v>
      </c>
      <c r="J187" s="232"/>
      <c r="K187" s="232"/>
      <c r="L187" s="232"/>
      <c r="M187" s="232"/>
      <c r="N187" s="232"/>
    </row>
    <row r="188" spans="1:14" s="112" customFormat="1" ht="15.75" x14ac:dyDescent="0.25">
      <c r="A188" s="20" t="s">
        <v>193</v>
      </c>
      <c r="B188" s="388" t="s">
        <v>600</v>
      </c>
      <c r="C188" s="388" t="s">
        <v>148</v>
      </c>
      <c r="D188" s="388" t="s">
        <v>122</v>
      </c>
      <c r="E188" s="388"/>
      <c r="F188" s="388"/>
      <c r="G188" s="9">
        <f>G189+G193</f>
        <v>186921.30000000002</v>
      </c>
      <c r="H188" s="9">
        <f t="shared" ref="H188:I188" si="83">H189+H193</f>
        <v>188162.40000000002</v>
      </c>
      <c r="I188" s="9">
        <f t="shared" si="83"/>
        <v>204001.80000000002</v>
      </c>
      <c r="J188" s="232"/>
      <c r="K188" s="232"/>
      <c r="L188" s="232"/>
      <c r="M188" s="232"/>
      <c r="N188" s="232"/>
    </row>
    <row r="189" spans="1:14" s="112" customFormat="1" ht="63" x14ac:dyDescent="0.25">
      <c r="A189" s="386" t="s">
        <v>665</v>
      </c>
      <c r="B189" s="389" t="s">
        <v>666</v>
      </c>
      <c r="C189" s="388" t="s">
        <v>148</v>
      </c>
      <c r="D189" s="388" t="s">
        <v>122</v>
      </c>
      <c r="E189" s="388"/>
      <c r="F189" s="388"/>
      <c r="G189" s="9">
        <f>G190</f>
        <v>7226.1</v>
      </c>
      <c r="H189" s="9">
        <f t="shared" ref="H189:I190" si="84">H190</f>
        <v>7226.1</v>
      </c>
      <c r="I189" s="9">
        <f t="shared" si="84"/>
        <v>7226.1</v>
      </c>
      <c r="J189" s="232"/>
      <c r="K189" s="232"/>
      <c r="L189" s="232"/>
      <c r="M189" s="232"/>
      <c r="N189" s="232"/>
    </row>
    <row r="190" spans="1:14" s="112" customFormat="1" ht="47.25" x14ac:dyDescent="0.25">
      <c r="A190" s="386" t="s">
        <v>152</v>
      </c>
      <c r="B190" s="389" t="s">
        <v>666</v>
      </c>
      <c r="C190" s="388" t="s">
        <v>148</v>
      </c>
      <c r="D190" s="388" t="s">
        <v>122</v>
      </c>
      <c r="E190" s="388" t="s">
        <v>153</v>
      </c>
      <c r="F190" s="388"/>
      <c r="G190" s="9">
        <f>G191</f>
        <v>7226.1</v>
      </c>
      <c r="H190" s="9">
        <f t="shared" si="84"/>
        <v>7226.1</v>
      </c>
      <c r="I190" s="9">
        <f t="shared" si="84"/>
        <v>7226.1</v>
      </c>
      <c r="J190" s="232"/>
      <c r="K190" s="232"/>
      <c r="L190" s="232"/>
      <c r="M190" s="232"/>
      <c r="N190" s="232"/>
    </row>
    <row r="191" spans="1:14" s="112" customFormat="1" ht="15.75" x14ac:dyDescent="0.25">
      <c r="A191" s="386" t="s">
        <v>154</v>
      </c>
      <c r="B191" s="389" t="s">
        <v>666</v>
      </c>
      <c r="C191" s="388" t="s">
        <v>148</v>
      </c>
      <c r="D191" s="388" t="s">
        <v>122</v>
      </c>
      <c r="E191" s="388" t="s">
        <v>155</v>
      </c>
      <c r="F191" s="388"/>
      <c r="G191" s="9">
        <f>'Ведом23-25'!I716</f>
        <v>7226.1</v>
      </c>
      <c r="H191" s="9">
        <f>'Ведом23-25'!J716</f>
        <v>7226.1</v>
      </c>
      <c r="I191" s="9">
        <f>'Ведом23-25'!K716</f>
        <v>7226.1</v>
      </c>
      <c r="J191" s="232"/>
      <c r="K191" s="232"/>
      <c r="L191" s="232"/>
      <c r="M191" s="232"/>
      <c r="N191" s="232"/>
    </row>
    <row r="192" spans="1:14" s="112" customFormat="1" ht="31.5" x14ac:dyDescent="0.25">
      <c r="A192" s="20" t="s">
        <v>939</v>
      </c>
      <c r="B192" s="389" t="s">
        <v>666</v>
      </c>
      <c r="C192" s="388" t="s">
        <v>148</v>
      </c>
      <c r="D192" s="388" t="s">
        <v>122</v>
      </c>
      <c r="E192" s="388" t="s">
        <v>155</v>
      </c>
      <c r="F192" s="388" t="s">
        <v>242</v>
      </c>
      <c r="G192" s="9">
        <f>G191</f>
        <v>7226.1</v>
      </c>
      <c r="H192" s="9">
        <f t="shared" ref="H192:I192" si="85">H191</f>
        <v>7226.1</v>
      </c>
      <c r="I192" s="9">
        <f t="shared" si="85"/>
        <v>7226.1</v>
      </c>
      <c r="J192" s="232"/>
      <c r="K192" s="232"/>
      <c r="L192" s="232"/>
      <c r="M192" s="232"/>
      <c r="N192" s="232"/>
    </row>
    <row r="193" spans="1:14" s="112" customFormat="1" ht="63" x14ac:dyDescent="0.25">
      <c r="A193" s="386" t="s">
        <v>908</v>
      </c>
      <c r="B193" s="389" t="s">
        <v>802</v>
      </c>
      <c r="C193" s="388" t="s">
        <v>148</v>
      </c>
      <c r="D193" s="388" t="s">
        <v>122</v>
      </c>
      <c r="E193" s="388"/>
      <c r="F193" s="388"/>
      <c r="G193" s="9">
        <f>G194</f>
        <v>179695.2</v>
      </c>
      <c r="H193" s="9">
        <f t="shared" ref="H193:I194" si="86">H194</f>
        <v>180936.30000000002</v>
      </c>
      <c r="I193" s="9">
        <f t="shared" si="86"/>
        <v>196775.7</v>
      </c>
      <c r="J193" s="232"/>
      <c r="K193" s="232"/>
      <c r="L193" s="232"/>
      <c r="M193" s="232"/>
      <c r="N193" s="232"/>
    </row>
    <row r="194" spans="1:14" s="112" customFormat="1" ht="47.25" x14ac:dyDescent="0.25">
      <c r="A194" s="386" t="s">
        <v>152</v>
      </c>
      <c r="B194" s="389" t="s">
        <v>802</v>
      </c>
      <c r="C194" s="388" t="s">
        <v>148</v>
      </c>
      <c r="D194" s="388" t="s">
        <v>122</v>
      </c>
      <c r="E194" s="388" t="s">
        <v>153</v>
      </c>
      <c r="F194" s="388"/>
      <c r="G194" s="9">
        <f>G195</f>
        <v>179695.2</v>
      </c>
      <c r="H194" s="9">
        <f t="shared" si="86"/>
        <v>180936.30000000002</v>
      </c>
      <c r="I194" s="9">
        <f t="shared" si="86"/>
        <v>196775.7</v>
      </c>
      <c r="J194" s="232"/>
      <c r="K194" s="232"/>
      <c r="L194" s="232"/>
      <c r="M194" s="232"/>
      <c r="N194" s="232"/>
    </row>
    <row r="195" spans="1:14" s="195" customFormat="1" ht="15.75" x14ac:dyDescent="0.25">
      <c r="A195" s="386" t="s">
        <v>154</v>
      </c>
      <c r="B195" s="389" t="s">
        <v>802</v>
      </c>
      <c r="C195" s="388" t="s">
        <v>148</v>
      </c>
      <c r="D195" s="388" t="s">
        <v>122</v>
      </c>
      <c r="E195" s="388" t="s">
        <v>155</v>
      </c>
      <c r="F195" s="388"/>
      <c r="G195" s="9">
        <f>'Ведом23-25'!I719</f>
        <v>179695.2</v>
      </c>
      <c r="H195" s="9">
        <f>'Ведом23-25'!J719</f>
        <v>180936.30000000002</v>
      </c>
      <c r="I195" s="9">
        <f>'Ведом23-25'!K719</f>
        <v>196775.7</v>
      </c>
      <c r="J195" s="232"/>
      <c r="K195" s="232"/>
      <c r="L195" s="232"/>
      <c r="M195" s="232"/>
      <c r="N195" s="232"/>
    </row>
    <row r="196" spans="1:14" s="195" customFormat="1" ht="31.5" x14ac:dyDescent="0.25">
      <c r="A196" s="20" t="s">
        <v>939</v>
      </c>
      <c r="B196" s="389" t="s">
        <v>802</v>
      </c>
      <c r="C196" s="388" t="s">
        <v>148</v>
      </c>
      <c r="D196" s="388" t="s">
        <v>122</v>
      </c>
      <c r="E196" s="388" t="s">
        <v>155</v>
      </c>
      <c r="F196" s="388" t="s">
        <v>242</v>
      </c>
      <c r="G196" s="9">
        <f>G195</f>
        <v>179695.2</v>
      </c>
      <c r="H196" s="9">
        <f t="shared" ref="H196:I196" si="87">H195</f>
        <v>180936.30000000002</v>
      </c>
      <c r="I196" s="9">
        <f t="shared" si="87"/>
        <v>196775.7</v>
      </c>
      <c r="J196" s="232"/>
      <c r="K196" s="232"/>
      <c r="L196" s="232"/>
      <c r="M196" s="232"/>
      <c r="N196" s="232"/>
    </row>
    <row r="197" spans="1:14" s="195" customFormat="1" ht="15.75" x14ac:dyDescent="0.25">
      <c r="A197" s="20" t="s">
        <v>149</v>
      </c>
      <c r="B197" s="388" t="s">
        <v>600</v>
      </c>
      <c r="C197" s="388" t="s">
        <v>148</v>
      </c>
      <c r="D197" s="388" t="s">
        <v>123</v>
      </c>
      <c r="E197" s="388"/>
      <c r="F197" s="388"/>
      <c r="G197" s="9">
        <f>G198</f>
        <v>1813.5</v>
      </c>
      <c r="H197" s="9">
        <f t="shared" ref="H197:I199" si="88">H198</f>
        <v>1813.5</v>
      </c>
      <c r="I197" s="9">
        <f t="shared" si="88"/>
        <v>1813.5</v>
      </c>
      <c r="J197" s="232"/>
      <c r="K197" s="232"/>
      <c r="L197" s="232"/>
      <c r="M197" s="232"/>
      <c r="N197" s="232"/>
    </row>
    <row r="198" spans="1:14" s="241" customFormat="1" ht="63" x14ac:dyDescent="0.25">
      <c r="A198" s="386" t="s">
        <v>908</v>
      </c>
      <c r="B198" s="389" t="s">
        <v>802</v>
      </c>
      <c r="C198" s="388" t="s">
        <v>148</v>
      </c>
      <c r="D198" s="388" t="s">
        <v>123</v>
      </c>
      <c r="E198" s="388"/>
      <c r="F198" s="388"/>
      <c r="G198" s="9">
        <f>G199</f>
        <v>1813.5</v>
      </c>
      <c r="H198" s="9">
        <f t="shared" si="88"/>
        <v>1813.5</v>
      </c>
      <c r="I198" s="9">
        <f t="shared" si="88"/>
        <v>1813.5</v>
      </c>
      <c r="J198" s="232"/>
      <c r="K198" s="232"/>
      <c r="L198" s="232"/>
      <c r="M198" s="232"/>
      <c r="N198" s="232"/>
    </row>
    <row r="199" spans="1:14" ht="39.200000000000003" customHeight="1" x14ac:dyDescent="0.25">
      <c r="A199" s="386" t="s">
        <v>152</v>
      </c>
      <c r="B199" s="389" t="s">
        <v>802</v>
      </c>
      <c r="C199" s="388" t="s">
        <v>148</v>
      </c>
      <c r="D199" s="388" t="s">
        <v>123</v>
      </c>
      <c r="E199" s="388" t="s">
        <v>153</v>
      </c>
      <c r="F199" s="388"/>
      <c r="G199" s="9">
        <f>G200</f>
        <v>1813.5</v>
      </c>
      <c r="H199" s="9">
        <f t="shared" si="88"/>
        <v>1813.5</v>
      </c>
      <c r="I199" s="9">
        <f t="shared" si="88"/>
        <v>1813.5</v>
      </c>
    </row>
    <row r="200" spans="1:14" s="112" customFormat="1" ht="15.75" x14ac:dyDescent="0.25">
      <c r="A200" s="386" t="s">
        <v>154</v>
      </c>
      <c r="B200" s="389" t="s">
        <v>802</v>
      </c>
      <c r="C200" s="388" t="s">
        <v>148</v>
      </c>
      <c r="D200" s="388" t="s">
        <v>123</v>
      </c>
      <c r="E200" s="388" t="s">
        <v>155</v>
      </c>
      <c r="F200" s="388"/>
      <c r="G200" s="9">
        <f>'Ведом23-25'!I791</f>
        <v>1813.5</v>
      </c>
      <c r="H200" s="9">
        <f>'Ведом23-25'!J791</f>
        <v>1813.5</v>
      </c>
      <c r="I200" s="9">
        <f>'Ведом23-25'!K791</f>
        <v>1813.5</v>
      </c>
      <c r="J200" s="232"/>
      <c r="K200" s="232"/>
      <c r="L200" s="232"/>
      <c r="M200" s="232"/>
      <c r="N200" s="232"/>
    </row>
    <row r="201" spans="1:14" ht="31.5" x14ac:dyDescent="0.25">
      <c r="A201" s="20" t="s">
        <v>939</v>
      </c>
      <c r="B201" s="389" t="s">
        <v>802</v>
      </c>
      <c r="C201" s="388" t="s">
        <v>148</v>
      </c>
      <c r="D201" s="388" t="s">
        <v>123</v>
      </c>
      <c r="E201" s="388" t="s">
        <v>155</v>
      </c>
      <c r="F201" s="388" t="s">
        <v>242</v>
      </c>
      <c r="G201" s="9">
        <f>G200</f>
        <v>1813.5</v>
      </c>
      <c r="H201" s="9">
        <f t="shared" ref="H201:I201" si="89">H200</f>
        <v>1813.5</v>
      </c>
      <c r="I201" s="9">
        <f t="shared" si="89"/>
        <v>1813.5</v>
      </c>
    </row>
    <row r="202" spans="1:14" ht="31.5" x14ac:dyDescent="0.25">
      <c r="A202" s="207" t="s">
        <v>635</v>
      </c>
      <c r="B202" s="208" t="s">
        <v>602</v>
      </c>
      <c r="C202" s="6"/>
      <c r="D202" s="6"/>
      <c r="E202" s="6"/>
      <c r="F202" s="6"/>
      <c r="G202" s="35">
        <f>G203</f>
        <v>5980.7</v>
      </c>
      <c r="H202" s="35">
        <f t="shared" ref="H202:I202" si="90">H203</f>
        <v>5980.7</v>
      </c>
      <c r="I202" s="35">
        <f t="shared" si="90"/>
        <v>5980.7</v>
      </c>
    </row>
    <row r="203" spans="1:14" ht="15.75" x14ac:dyDescent="0.25">
      <c r="A203" s="20" t="s">
        <v>147</v>
      </c>
      <c r="B203" s="389" t="s">
        <v>602</v>
      </c>
      <c r="C203" s="388" t="s">
        <v>148</v>
      </c>
      <c r="D203" s="388"/>
      <c r="E203" s="388"/>
      <c r="F203" s="388"/>
      <c r="G203" s="9">
        <f>G204+G218+G235</f>
        <v>5980.7</v>
      </c>
      <c r="H203" s="9">
        <f t="shared" ref="H203:I203" si="91">H204+H218+H235</f>
        <v>5980.7</v>
      </c>
      <c r="I203" s="9">
        <f t="shared" si="91"/>
        <v>5980.7</v>
      </c>
    </row>
    <row r="204" spans="1:14" s="112" customFormat="1" ht="15.75" x14ac:dyDescent="0.25">
      <c r="A204" s="28" t="s">
        <v>191</v>
      </c>
      <c r="B204" s="389" t="s">
        <v>602</v>
      </c>
      <c r="C204" s="388" t="s">
        <v>148</v>
      </c>
      <c r="D204" s="388" t="s">
        <v>84</v>
      </c>
      <c r="E204" s="388"/>
      <c r="F204" s="388"/>
      <c r="G204" s="9">
        <f>G205+G209+G213</f>
        <v>4886</v>
      </c>
      <c r="H204" s="9">
        <f t="shared" ref="H204:I204" si="92">H205+H209+H213</f>
        <v>4886</v>
      </c>
      <c r="I204" s="9">
        <f t="shared" si="92"/>
        <v>4886</v>
      </c>
      <c r="J204" s="232"/>
      <c r="K204" s="232"/>
      <c r="L204" s="232"/>
      <c r="M204" s="232"/>
      <c r="N204" s="232"/>
    </row>
    <row r="205" spans="1:14" s="112" customFormat="1" ht="31.5" x14ac:dyDescent="0.25">
      <c r="A205" s="386" t="s">
        <v>156</v>
      </c>
      <c r="B205" s="389" t="s">
        <v>649</v>
      </c>
      <c r="C205" s="388" t="s">
        <v>148</v>
      </c>
      <c r="D205" s="388" t="s">
        <v>84</v>
      </c>
      <c r="E205" s="388"/>
      <c r="F205" s="388"/>
      <c r="G205" s="9">
        <f>G206</f>
        <v>0</v>
      </c>
      <c r="H205" s="9">
        <f t="shared" ref="H205:I205" si="93">H206</f>
        <v>0</v>
      </c>
      <c r="I205" s="9">
        <f t="shared" si="93"/>
        <v>0</v>
      </c>
      <c r="J205" s="232"/>
      <c r="K205" s="232"/>
      <c r="L205" s="232"/>
      <c r="M205" s="232"/>
      <c r="N205" s="232"/>
    </row>
    <row r="206" spans="1:14" s="112" customFormat="1" ht="47.25" x14ac:dyDescent="0.25">
      <c r="A206" s="20" t="s">
        <v>152</v>
      </c>
      <c r="B206" s="389" t="s">
        <v>649</v>
      </c>
      <c r="C206" s="388" t="s">
        <v>148</v>
      </c>
      <c r="D206" s="388" t="s">
        <v>84</v>
      </c>
      <c r="E206" s="388" t="s">
        <v>153</v>
      </c>
      <c r="F206" s="388"/>
      <c r="G206" s="9">
        <f>'Ведом23-25'!I664</f>
        <v>0</v>
      </c>
      <c r="H206" s="9">
        <f>'Ведом23-25'!J664</f>
        <v>0</v>
      </c>
      <c r="I206" s="9">
        <f>'Ведом23-25'!K664</f>
        <v>0</v>
      </c>
      <c r="J206" s="232"/>
      <c r="K206" s="232"/>
      <c r="L206" s="232"/>
      <c r="M206" s="232"/>
      <c r="N206" s="232"/>
    </row>
    <row r="207" spans="1:14" ht="15.75" x14ac:dyDescent="0.25">
      <c r="A207" s="20" t="s">
        <v>154</v>
      </c>
      <c r="B207" s="389" t="s">
        <v>649</v>
      </c>
      <c r="C207" s="388" t="s">
        <v>148</v>
      </c>
      <c r="D207" s="388" t="s">
        <v>84</v>
      </c>
      <c r="E207" s="388" t="s">
        <v>155</v>
      </c>
      <c r="F207" s="388"/>
      <c r="G207" s="9">
        <f>G206</f>
        <v>0</v>
      </c>
      <c r="H207" s="9">
        <f t="shared" ref="H207:I208" si="94">H206</f>
        <v>0</v>
      </c>
      <c r="I207" s="9">
        <f t="shared" si="94"/>
        <v>0</v>
      </c>
    </row>
    <row r="208" spans="1:14" ht="31.5" x14ac:dyDescent="0.25">
      <c r="A208" s="20" t="s">
        <v>939</v>
      </c>
      <c r="B208" s="389" t="s">
        <v>649</v>
      </c>
      <c r="C208" s="388" t="s">
        <v>148</v>
      </c>
      <c r="D208" s="388" t="s">
        <v>84</v>
      </c>
      <c r="E208" s="388" t="s">
        <v>155</v>
      </c>
      <c r="F208" s="388" t="s">
        <v>242</v>
      </c>
      <c r="G208" s="9">
        <f>G207</f>
        <v>0</v>
      </c>
      <c r="H208" s="9">
        <f t="shared" si="94"/>
        <v>0</v>
      </c>
      <c r="I208" s="9">
        <f t="shared" si="94"/>
        <v>0</v>
      </c>
    </row>
    <row r="209" spans="1:14" ht="31.5" x14ac:dyDescent="0.25">
      <c r="A209" s="386" t="s">
        <v>915</v>
      </c>
      <c r="B209" s="389" t="s">
        <v>650</v>
      </c>
      <c r="C209" s="388" t="s">
        <v>148</v>
      </c>
      <c r="D209" s="388" t="s">
        <v>84</v>
      </c>
      <c r="E209" s="388"/>
      <c r="F209" s="388"/>
      <c r="G209" s="9">
        <f>G210</f>
        <v>0</v>
      </c>
      <c r="H209" s="9">
        <f t="shared" ref="H209:I210" si="95">H210</f>
        <v>0</v>
      </c>
      <c r="I209" s="9">
        <f t="shared" si="95"/>
        <v>0</v>
      </c>
    </row>
    <row r="210" spans="1:14" s="112" customFormat="1" ht="47.25" x14ac:dyDescent="0.25">
      <c r="A210" s="20" t="s">
        <v>152</v>
      </c>
      <c r="B210" s="389" t="s">
        <v>650</v>
      </c>
      <c r="C210" s="388" t="s">
        <v>148</v>
      </c>
      <c r="D210" s="388" t="s">
        <v>84</v>
      </c>
      <c r="E210" s="388" t="s">
        <v>153</v>
      </c>
      <c r="F210" s="388"/>
      <c r="G210" s="9">
        <f>G211</f>
        <v>0</v>
      </c>
      <c r="H210" s="9">
        <f t="shared" si="95"/>
        <v>0</v>
      </c>
      <c r="I210" s="9">
        <f t="shared" si="95"/>
        <v>0</v>
      </c>
      <c r="J210" s="232"/>
      <c r="K210" s="232"/>
      <c r="L210" s="232"/>
      <c r="M210" s="232"/>
      <c r="N210" s="232"/>
    </row>
    <row r="211" spans="1:14" s="112" customFormat="1" ht="15.75" x14ac:dyDescent="0.25">
      <c r="A211" s="20" t="s">
        <v>154</v>
      </c>
      <c r="B211" s="389" t="s">
        <v>650</v>
      </c>
      <c r="C211" s="388" t="s">
        <v>148</v>
      </c>
      <c r="D211" s="388" t="s">
        <v>84</v>
      </c>
      <c r="E211" s="388" t="s">
        <v>155</v>
      </c>
      <c r="F211" s="388"/>
      <c r="G211" s="9">
        <f>'Ведом23-25'!I667</f>
        <v>0</v>
      </c>
      <c r="H211" s="9">
        <f>'Ведом23-25'!J667</f>
        <v>0</v>
      </c>
      <c r="I211" s="9">
        <f>'Ведом23-25'!K667</f>
        <v>0</v>
      </c>
      <c r="J211" s="232"/>
      <c r="K211" s="232"/>
      <c r="L211" s="232"/>
      <c r="M211" s="232"/>
      <c r="N211" s="232"/>
    </row>
    <row r="212" spans="1:14" s="112" customFormat="1" ht="31.5" x14ac:dyDescent="0.25">
      <c r="A212" s="20" t="s">
        <v>939</v>
      </c>
      <c r="B212" s="389" t="s">
        <v>650</v>
      </c>
      <c r="C212" s="388" t="s">
        <v>148</v>
      </c>
      <c r="D212" s="388" t="s">
        <v>84</v>
      </c>
      <c r="E212" s="388" t="s">
        <v>155</v>
      </c>
      <c r="F212" s="388" t="s">
        <v>242</v>
      </c>
      <c r="G212" s="9">
        <f>G211</f>
        <v>0</v>
      </c>
      <c r="H212" s="9">
        <f t="shared" ref="H212:I212" si="96">H211</f>
        <v>0</v>
      </c>
      <c r="I212" s="9">
        <f t="shared" si="96"/>
        <v>0</v>
      </c>
      <c r="J212" s="232"/>
      <c r="K212" s="232"/>
      <c r="L212" s="232"/>
      <c r="M212" s="232"/>
      <c r="N212" s="232"/>
    </row>
    <row r="213" spans="1:14" s="112" customFormat="1" ht="31.5" x14ac:dyDescent="0.25">
      <c r="A213" s="20" t="s">
        <v>918</v>
      </c>
      <c r="B213" s="389" t="s">
        <v>603</v>
      </c>
      <c r="C213" s="388" t="s">
        <v>148</v>
      </c>
      <c r="D213" s="388" t="s">
        <v>84</v>
      </c>
      <c r="E213" s="388"/>
      <c r="F213" s="388"/>
      <c r="G213" s="9">
        <f>G214</f>
        <v>4886</v>
      </c>
      <c r="H213" s="9">
        <f t="shared" ref="H213:I214" si="97">H214</f>
        <v>4886</v>
      </c>
      <c r="I213" s="9">
        <f t="shared" si="97"/>
        <v>4886</v>
      </c>
      <c r="J213" s="232"/>
      <c r="K213" s="232"/>
      <c r="L213" s="232"/>
      <c r="M213" s="232"/>
      <c r="N213" s="232"/>
    </row>
    <row r="214" spans="1:14" s="112" customFormat="1" ht="47.25" x14ac:dyDescent="0.25">
      <c r="A214" s="20" t="s">
        <v>152</v>
      </c>
      <c r="B214" s="389" t="s">
        <v>603</v>
      </c>
      <c r="C214" s="388" t="s">
        <v>148</v>
      </c>
      <c r="D214" s="388" t="s">
        <v>84</v>
      </c>
      <c r="E214" s="388" t="s">
        <v>153</v>
      </c>
      <c r="F214" s="388"/>
      <c r="G214" s="9">
        <f>G215</f>
        <v>4886</v>
      </c>
      <c r="H214" s="9">
        <f t="shared" si="97"/>
        <v>4886</v>
      </c>
      <c r="I214" s="9">
        <f t="shared" si="97"/>
        <v>4886</v>
      </c>
      <c r="J214" s="232"/>
      <c r="K214" s="232"/>
      <c r="L214" s="232"/>
      <c r="M214" s="232"/>
      <c r="N214" s="232"/>
    </row>
    <row r="215" spans="1:14" s="112" customFormat="1" ht="15.75" x14ac:dyDescent="0.25">
      <c r="A215" s="20" t="s">
        <v>154</v>
      </c>
      <c r="B215" s="389" t="s">
        <v>603</v>
      </c>
      <c r="C215" s="388" t="s">
        <v>148</v>
      </c>
      <c r="D215" s="388" t="s">
        <v>84</v>
      </c>
      <c r="E215" s="388" t="s">
        <v>155</v>
      </c>
      <c r="F215" s="388"/>
      <c r="G215" s="9">
        <f>'Ведом23-25'!I670</f>
        <v>4886</v>
      </c>
      <c r="H215" s="9">
        <f>'Ведом23-25'!J670</f>
        <v>4886</v>
      </c>
      <c r="I215" s="9">
        <f>'Ведом23-25'!K670</f>
        <v>4886</v>
      </c>
      <c r="J215" s="232"/>
      <c r="K215" s="232"/>
      <c r="L215" s="232"/>
      <c r="M215" s="232"/>
      <c r="N215" s="232"/>
    </row>
    <row r="216" spans="1:14" s="112" customFormat="1" ht="31.5" x14ac:dyDescent="0.25">
      <c r="A216" s="20" t="s">
        <v>939</v>
      </c>
      <c r="B216" s="389" t="s">
        <v>603</v>
      </c>
      <c r="C216" s="388" t="s">
        <v>148</v>
      </c>
      <c r="D216" s="388" t="s">
        <v>84</v>
      </c>
      <c r="E216" s="388" t="s">
        <v>155</v>
      </c>
      <c r="F216" s="388" t="s">
        <v>242</v>
      </c>
      <c r="G216" s="9">
        <f>G215</f>
        <v>4886</v>
      </c>
      <c r="H216" s="9">
        <f t="shared" ref="H216:I216" si="98">H215</f>
        <v>4886</v>
      </c>
      <c r="I216" s="9">
        <f t="shared" si="98"/>
        <v>4886</v>
      </c>
      <c r="J216" s="232"/>
      <c r="K216" s="232"/>
      <c r="L216" s="232"/>
      <c r="M216" s="232"/>
      <c r="N216" s="232"/>
    </row>
    <row r="217" spans="1:14" s="112" customFormat="1" ht="15.75" hidden="1" x14ac:dyDescent="0.25">
      <c r="A217" s="20" t="s">
        <v>147</v>
      </c>
      <c r="B217" s="388" t="s">
        <v>602</v>
      </c>
      <c r="C217" s="388" t="s">
        <v>148</v>
      </c>
      <c r="D217" s="388"/>
      <c r="E217" s="388"/>
      <c r="F217" s="388"/>
      <c r="G217" s="9">
        <f>G218</f>
        <v>1094.7</v>
      </c>
      <c r="H217" s="9">
        <f t="shared" ref="H217:I217" si="99">H218</f>
        <v>1094.7</v>
      </c>
      <c r="I217" s="9">
        <f t="shared" si="99"/>
        <v>1094.7</v>
      </c>
      <c r="J217" s="232"/>
      <c r="K217" s="232"/>
      <c r="L217" s="232"/>
      <c r="M217" s="232"/>
      <c r="N217" s="232"/>
    </row>
    <row r="218" spans="1:14" s="112" customFormat="1" ht="15.75" x14ac:dyDescent="0.25">
      <c r="A218" s="20" t="s">
        <v>193</v>
      </c>
      <c r="B218" s="388" t="s">
        <v>602</v>
      </c>
      <c r="C218" s="388" t="s">
        <v>148</v>
      </c>
      <c r="D218" s="388" t="s">
        <v>122</v>
      </c>
      <c r="E218" s="388"/>
      <c r="F218" s="388"/>
      <c r="G218" s="9">
        <f>G219+G223+G227+G231</f>
        <v>1094.7</v>
      </c>
      <c r="H218" s="9">
        <f t="shared" ref="H218:I218" si="100">H219+H223+H227+H231</f>
        <v>1094.7</v>
      </c>
      <c r="I218" s="9">
        <f t="shared" si="100"/>
        <v>1094.7</v>
      </c>
      <c r="J218" s="232"/>
      <c r="K218" s="232"/>
      <c r="L218" s="232"/>
      <c r="M218" s="232"/>
      <c r="N218" s="232"/>
    </row>
    <row r="219" spans="1:14" s="112" customFormat="1" ht="47.25" x14ac:dyDescent="0.25">
      <c r="A219" s="386" t="s">
        <v>195</v>
      </c>
      <c r="B219" s="389" t="s">
        <v>648</v>
      </c>
      <c r="C219" s="388" t="s">
        <v>148</v>
      </c>
      <c r="D219" s="388" t="s">
        <v>122</v>
      </c>
      <c r="E219" s="388"/>
      <c r="F219" s="388"/>
      <c r="G219" s="9">
        <f>G220</f>
        <v>0</v>
      </c>
      <c r="H219" s="9">
        <f t="shared" ref="H219:I220" si="101">H220</f>
        <v>0</v>
      </c>
      <c r="I219" s="9">
        <f t="shared" si="101"/>
        <v>0</v>
      </c>
      <c r="J219" s="232"/>
      <c r="K219" s="232"/>
      <c r="L219" s="232"/>
      <c r="M219" s="232"/>
      <c r="N219" s="232"/>
    </row>
    <row r="220" spans="1:14" s="112" customFormat="1" ht="47.25" x14ac:dyDescent="0.25">
      <c r="A220" s="386" t="s">
        <v>152</v>
      </c>
      <c r="B220" s="389" t="s">
        <v>648</v>
      </c>
      <c r="C220" s="388" t="s">
        <v>148</v>
      </c>
      <c r="D220" s="388" t="s">
        <v>122</v>
      </c>
      <c r="E220" s="388" t="s">
        <v>153</v>
      </c>
      <c r="F220" s="388"/>
      <c r="G220" s="9">
        <f>G221</f>
        <v>0</v>
      </c>
      <c r="H220" s="9">
        <f t="shared" si="101"/>
        <v>0</v>
      </c>
      <c r="I220" s="9">
        <f t="shared" si="101"/>
        <v>0</v>
      </c>
      <c r="J220" s="232"/>
      <c r="K220" s="232"/>
      <c r="L220" s="232"/>
      <c r="M220" s="232"/>
      <c r="N220" s="232"/>
    </row>
    <row r="221" spans="1:14" s="112" customFormat="1" ht="15.75" x14ac:dyDescent="0.25">
      <c r="A221" s="386" t="s">
        <v>154</v>
      </c>
      <c r="B221" s="389" t="s">
        <v>648</v>
      </c>
      <c r="C221" s="388" t="s">
        <v>148</v>
      </c>
      <c r="D221" s="388" t="s">
        <v>122</v>
      </c>
      <c r="E221" s="388" t="s">
        <v>155</v>
      </c>
      <c r="F221" s="388"/>
      <c r="G221" s="9">
        <f>'Ведом23-25'!I723</f>
        <v>0</v>
      </c>
      <c r="H221" s="9">
        <f>'Ведом23-25'!J723</f>
        <v>0</v>
      </c>
      <c r="I221" s="9">
        <f>'Ведом23-25'!K723</f>
        <v>0</v>
      </c>
      <c r="J221" s="232"/>
      <c r="K221" s="232"/>
      <c r="L221" s="232"/>
      <c r="M221" s="232"/>
      <c r="N221" s="232"/>
    </row>
    <row r="222" spans="1:14" s="112" customFormat="1" ht="31.5" x14ac:dyDescent="0.25">
      <c r="A222" s="20" t="s">
        <v>939</v>
      </c>
      <c r="B222" s="389" t="s">
        <v>648</v>
      </c>
      <c r="C222" s="388" t="s">
        <v>148</v>
      </c>
      <c r="D222" s="388" t="s">
        <v>122</v>
      </c>
      <c r="E222" s="388" t="s">
        <v>155</v>
      </c>
      <c r="F222" s="388" t="s">
        <v>242</v>
      </c>
      <c r="G222" s="9">
        <f>G221</f>
        <v>0</v>
      </c>
      <c r="H222" s="9">
        <f t="shared" ref="H222:I222" si="102">H221</f>
        <v>0</v>
      </c>
      <c r="I222" s="9">
        <f t="shared" si="102"/>
        <v>0</v>
      </c>
      <c r="J222" s="232"/>
      <c r="K222" s="232"/>
      <c r="L222" s="232"/>
      <c r="M222" s="232"/>
      <c r="N222" s="232"/>
    </row>
    <row r="223" spans="1:14" s="112" customFormat="1" ht="31.5" x14ac:dyDescent="0.25">
      <c r="A223" s="386" t="s">
        <v>156</v>
      </c>
      <c r="B223" s="389" t="s">
        <v>649</v>
      </c>
      <c r="C223" s="388" t="s">
        <v>148</v>
      </c>
      <c r="D223" s="388" t="s">
        <v>122</v>
      </c>
      <c r="E223" s="388"/>
      <c r="F223" s="388"/>
      <c r="G223" s="9">
        <f>G224</f>
        <v>900</v>
      </c>
      <c r="H223" s="9">
        <f t="shared" ref="H223:I224" si="103">H224</f>
        <v>900</v>
      </c>
      <c r="I223" s="9">
        <f t="shared" si="103"/>
        <v>900</v>
      </c>
      <c r="J223" s="232"/>
      <c r="K223" s="232"/>
      <c r="L223" s="232"/>
      <c r="M223" s="232"/>
      <c r="N223" s="232"/>
    </row>
    <row r="224" spans="1:14" s="112" customFormat="1" ht="47.25" x14ac:dyDescent="0.25">
      <c r="A224" s="386" t="s">
        <v>152</v>
      </c>
      <c r="B224" s="389" t="s">
        <v>649</v>
      </c>
      <c r="C224" s="388" t="s">
        <v>148</v>
      </c>
      <c r="D224" s="388" t="s">
        <v>122</v>
      </c>
      <c r="E224" s="388" t="s">
        <v>153</v>
      </c>
      <c r="F224" s="388"/>
      <c r="G224" s="9">
        <f>G225</f>
        <v>900</v>
      </c>
      <c r="H224" s="9">
        <f t="shared" si="103"/>
        <v>900</v>
      </c>
      <c r="I224" s="9">
        <f t="shared" si="103"/>
        <v>900</v>
      </c>
      <c r="J224" s="232"/>
      <c r="K224" s="232"/>
      <c r="L224" s="232"/>
      <c r="M224" s="232"/>
      <c r="N224" s="232"/>
    </row>
    <row r="225" spans="1:14" s="112" customFormat="1" ht="15.75" x14ac:dyDescent="0.25">
      <c r="A225" s="386" t="s">
        <v>154</v>
      </c>
      <c r="B225" s="389" t="s">
        <v>649</v>
      </c>
      <c r="C225" s="388" t="s">
        <v>148</v>
      </c>
      <c r="D225" s="388" t="s">
        <v>122</v>
      </c>
      <c r="E225" s="388" t="s">
        <v>155</v>
      </c>
      <c r="F225" s="388"/>
      <c r="G225" s="9">
        <f>'Ведом23-25'!I726</f>
        <v>900</v>
      </c>
      <c r="H225" s="9">
        <f>'Ведом23-25'!J726</f>
        <v>900</v>
      </c>
      <c r="I225" s="9">
        <f>'Ведом23-25'!K726</f>
        <v>900</v>
      </c>
      <c r="J225" s="232"/>
      <c r="K225" s="232"/>
      <c r="L225" s="232"/>
      <c r="M225" s="232"/>
      <c r="N225" s="232"/>
    </row>
    <row r="226" spans="1:14" s="112" customFormat="1" ht="31.5" x14ac:dyDescent="0.25">
      <c r="A226" s="20" t="s">
        <v>939</v>
      </c>
      <c r="B226" s="389" t="s">
        <v>649</v>
      </c>
      <c r="C226" s="388" t="s">
        <v>148</v>
      </c>
      <c r="D226" s="388" t="s">
        <v>122</v>
      </c>
      <c r="E226" s="388" t="s">
        <v>155</v>
      </c>
      <c r="F226" s="388" t="s">
        <v>242</v>
      </c>
      <c r="G226" s="9">
        <f>G225</f>
        <v>900</v>
      </c>
      <c r="H226" s="9">
        <f t="shared" ref="H226:I226" si="104">H225</f>
        <v>900</v>
      </c>
      <c r="I226" s="9">
        <f t="shared" si="104"/>
        <v>900</v>
      </c>
      <c r="J226" s="232"/>
      <c r="K226" s="232"/>
      <c r="L226" s="232"/>
      <c r="M226" s="232"/>
      <c r="N226" s="232"/>
    </row>
    <row r="227" spans="1:14" s="112" customFormat="1" ht="31.5" x14ac:dyDescent="0.25">
      <c r="A227" s="386" t="s">
        <v>915</v>
      </c>
      <c r="B227" s="389" t="s">
        <v>650</v>
      </c>
      <c r="C227" s="388" t="s">
        <v>148</v>
      </c>
      <c r="D227" s="388" t="s">
        <v>122</v>
      </c>
      <c r="E227" s="388"/>
      <c r="F227" s="388"/>
      <c r="G227" s="9">
        <f>G228</f>
        <v>0</v>
      </c>
      <c r="H227" s="9">
        <f t="shared" ref="H227:I228" si="105">H228</f>
        <v>0</v>
      </c>
      <c r="I227" s="9">
        <f t="shared" si="105"/>
        <v>0</v>
      </c>
      <c r="J227" s="232"/>
      <c r="K227" s="232"/>
      <c r="L227" s="232"/>
      <c r="M227" s="232"/>
      <c r="N227" s="232"/>
    </row>
    <row r="228" spans="1:14" s="112" customFormat="1" ht="47.25" x14ac:dyDescent="0.25">
      <c r="A228" s="386" t="s">
        <v>152</v>
      </c>
      <c r="B228" s="389" t="s">
        <v>650</v>
      </c>
      <c r="C228" s="388" t="s">
        <v>148</v>
      </c>
      <c r="D228" s="388" t="s">
        <v>122</v>
      </c>
      <c r="E228" s="388" t="s">
        <v>153</v>
      </c>
      <c r="F228" s="388"/>
      <c r="G228" s="9">
        <f>G229</f>
        <v>0</v>
      </c>
      <c r="H228" s="9">
        <f t="shared" si="105"/>
        <v>0</v>
      </c>
      <c r="I228" s="9">
        <f t="shared" si="105"/>
        <v>0</v>
      </c>
      <c r="J228" s="232"/>
      <c r="K228" s="232"/>
      <c r="L228" s="232"/>
      <c r="M228" s="232"/>
      <c r="N228" s="232"/>
    </row>
    <row r="229" spans="1:14" s="112" customFormat="1" ht="15.75" x14ac:dyDescent="0.25">
      <c r="A229" s="386" t="s">
        <v>154</v>
      </c>
      <c r="B229" s="389" t="s">
        <v>650</v>
      </c>
      <c r="C229" s="388" t="s">
        <v>148</v>
      </c>
      <c r="D229" s="388" t="s">
        <v>122</v>
      </c>
      <c r="E229" s="388" t="s">
        <v>155</v>
      </c>
      <c r="F229" s="388"/>
      <c r="G229" s="9">
        <f>'Ведом23-25'!I729</f>
        <v>0</v>
      </c>
      <c r="H229" s="9">
        <f>'Ведом23-25'!J729</f>
        <v>0</v>
      </c>
      <c r="I229" s="9">
        <f>'Ведом23-25'!K729</f>
        <v>0</v>
      </c>
      <c r="J229" s="232"/>
      <c r="K229" s="232"/>
      <c r="L229" s="232"/>
      <c r="M229" s="232"/>
      <c r="N229" s="232"/>
    </row>
    <row r="230" spans="1:14" s="112" customFormat="1" ht="31.5" x14ac:dyDescent="0.25">
      <c r="A230" s="20" t="s">
        <v>939</v>
      </c>
      <c r="B230" s="389" t="s">
        <v>650</v>
      </c>
      <c r="C230" s="388" t="s">
        <v>148</v>
      </c>
      <c r="D230" s="388" t="s">
        <v>122</v>
      </c>
      <c r="E230" s="388" t="s">
        <v>155</v>
      </c>
      <c r="F230" s="388" t="s">
        <v>242</v>
      </c>
      <c r="G230" s="9">
        <f>G229</f>
        <v>0</v>
      </c>
      <c r="H230" s="9">
        <f t="shared" ref="H230:I230" si="106">H229</f>
        <v>0</v>
      </c>
      <c r="I230" s="9">
        <f t="shared" si="106"/>
        <v>0</v>
      </c>
      <c r="J230" s="232"/>
      <c r="K230" s="232"/>
      <c r="L230" s="232"/>
      <c r="M230" s="232"/>
      <c r="N230" s="232"/>
    </row>
    <row r="231" spans="1:14" s="112" customFormat="1" ht="31.5" x14ac:dyDescent="0.25">
      <c r="A231" s="386" t="s">
        <v>157</v>
      </c>
      <c r="B231" s="389" t="s">
        <v>613</v>
      </c>
      <c r="C231" s="388" t="s">
        <v>148</v>
      </c>
      <c r="D231" s="388" t="s">
        <v>122</v>
      </c>
      <c r="E231" s="388"/>
      <c r="F231" s="388"/>
      <c r="G231" s="9">
        <f>G232</f>
        <v>194.7</v>
      </c>
      <c r="H231" s="9">
        <f t="shared" ref="H231:I232" si="107">H232</f>
        <v>194.7</v>
      </c>
      <c r="I231" s="9">
        <f t="shared" si="107"/>
        <v>194.7</v>
      </c>
      <c r="J231" s="232"/>
      <c r="K231" s="232"/>
      <c r="L231" s="232"/>
      <c r="M231" s="232"/>
      <c r="N231" s="232"/>
    </row>
    <row r="232" spans="1:14" s="112" customFormat="1" ht="47.25" x14ac:dyDescent="0.25">
      <c r="A232" s="20" t="s">
        <v>152</v>
      </c>
      <c r="B232" s="389" t="s">
        <v>613</v>
      </c>
      <c r="C232" s="388" t="s">
        <v>148</v>
      </c>
      <c r="D232" s="388" t="s">
        <v>122</v>
      </c>
      <c r="E232" s="388" t="s">
        <v>153</v>
      </c>
      <c r="F232" s="388"/>
      <c r="G232" s="9">
        <f>G233</f>
        <v>194.7</v>
      </c>
      <c r="H232" s="9">
        <f t="shared" si="107"/>
        <v>194.7</v>
      </c>
      <c r="I232" s="9">
        <f t="shared" si="107"/>
        <v>194.7</v>
      </c>
      <c r="J232" s="232"/>
      <c r="K232" s="232"/>
      <c r="L232" s="232"/>
      <c r="M232" s="232"/>
      <c r="N232" s="232"/>
    </row>
    <row r="233" spans="1:14" ht="15.75" x14ac:dyDescent="0.25">
      <c r="A233" s="20" t="s">
        <v>154</v>
      </c>
      <c r="B233" s="389" t="s">
        <v>613</v>
      </c>
      <c r="C233" s="388" t="s">
        <v>148</v>
      </c>
      <c r="D233" s="388" t="s">
        <v>122</v>
      </c>
      <c r="E233" s="388" t="s">
        <v>155</v>
      </c>
      <c r="F233" s="388"/>
      <c r="G233" s="9">
        <f>'Ведом23-25'!I732</f>
        <v>194.7</v>
      </c>
      <c r="H233" s="9">
        <f>'Ведом23-25'!J732</f>
        <v>194.7</v>
      </c>
      <c r="I233" s="9">
        <f>'Ведом23-25'!K732</f>
        <v>194.7</v>
      </c>
      <c r="K233" s="444"/>
    </row>
    <row r="234" spans="1:14" s="112" customFormat="1" ht="31.5" x14ac:dyDescent="0.25">
      <c r="A234" s="20" t="s">
        <v>939</v>
      </c>
      <c r="B234" s="389" t="s">
        <v>613</v>
      </c>
      <c r="C234" s="388" t="s">
        <v>148</v>
      </c>
      <c r="D234" s="388" t="s">
        <v>122</v>
      </c>
      <c r="E234" s="388" t="s">
        <v>155</v>
      </c>
      <c r="F234" s="388" t="s">
        <v>242</v>
      </c>
      <c r="G234" s="9">
        <f>G233</f>
        <v>194.7</v>
      </c>
      <c r="H234" s="9">
        <f t="shared" ref="H234:I234" si="108">H233</f>
        <v>194.7</v>
      </c>
      <c r="I234" s="9">
        <f t="shared" si="108"/>
        <v>194.7</v>
      </c>
      <c r="J234" s="232"/>
      <c r="K234" s="232"/>
      <c r="L234" s="232"/>
      <c r="M234" s="232"/>
      <c r="N234" s="232"/>
    </row>
    <row r="235" spans="1:14" s="241" customFormat="1" ht="15.75" x14ac:dyDescent="0.25">
      <c r="A235" s="20" t="s">
        <v>149</v>
      </c>
      <c r="B235" s="389" t="s">
        <v>602</v>
      </c>
      <c r="C235" s="388" t="s">
        <v>148</v>
      </c>
      <c r="D235" s="388" t="s">
        <v>123</v>
      </c>
      <c r="E235" s="388"/>
      <c r="F235" s="388"/>
      <c r="G235" s="9">
        <f>G236</f>
        <v>0</v>
      </c>
      <c r="H235" s="9">
        <f t="shared" ref="H235:I237" si="109">H236</f>
        <v>0</v>
      </c>
      <c r="I235" s="9">
        <f t="shared" si="109"/>
        <v>0</v>
      </c>
      <c r="J235" s="232"/>
      <c r="K235" s="232"/>
      <c r="L235" s="232"/>
      <c r="M235" s="232"/>
      <c r="N235" s="232"/>
    </row>
    <row r="236" spans="1:14" s="241" customFormat="1" ht="31.5" x14ac:dyDescent="0.25">
      <c r="A236" s="28" t="s">
        <v>273</v>
      </c>
      <c r="B236" s="389" t="s">
        <v>655</v>
      </c>
      <c r="C236" s="388" t="s">
        <v>148</v>
      </c>
      <c r="D236" s="388" t="s">
        <v>123</v>
      </c>
      <c r="E236" s="388"/>
      <c r="F236" s="388"/>
      <c r="G236" s="9">
        <f>G237</f>
        <v>0</v>
      </c>
      <c r="H236" s="9">
        <f t="shared" si="109"/>
        <v>0</v>
      </c>
      <c r="I236" s="9">
        <f t="shared" si="109"/>
        <v>0</v>
      </c>
      <c r="J236" s="232"/>
      <c r="K236" s="232"/>
      <c r="L236" s="232"/>
      <c r="M236" s="232"/>
      <c r="N236" s="232"/>
    </row>
    <row r="237" spans="1:14" s="241" customFormat="1" ht="47.25" x14ac:dyDescent="0.25">
      <c r="A237" s="21" t="s">
        <v>152</v>
      </c>
      <c r="B237" s="389" t="s">
        <v>655</v>
      </c>
      <c r="C237" s="388" t="s">
        <v>148</v>
      </c>
      <c r="D237" s="388" t="s">
        <v>123</v>
      </c>
      <c r="E237" s="388" t="s">
        <v>153</v>
      </c>
      <c r="F237" s="388"/>
      <c r="G237" s="9">
        <f>G238</f>
        <v>0</v>
      </c>
      <c r="H237" s="9">
        <f t="shared" si="109"/>
        <v>0</v>
      </c>
      <c r="I237" s="9">
        <f t="shared" si="109"/>
        <v>0</v>
      </c>
      <c r="J237" s="232"/>
      <c r="K237" s="232"/>
      <c r="L237" s="232"/>
      <c r="M237" s="232"/>
      <c r="N237" s="232"/>
    </row>
    <row r="238" spans="1:14" s="241" customFormat="1" ht="15.75" x14ac:dyDescent="0.25">
      <c r="A238" s="21" t="s">
        <v>154</v>
      </c>
      <c r="B238" s="389" t="s">
        <v>655</v>
      </c>
      <c r="C238" s="388" t="s">
        <v>148</v>
      </c>
      <c r="D238" s="388" t="s">
        <v>123</v>
      </c>
      <c r="E238" s="388" t="s">
        <v>155</v>
      </c>
      <c r="F238" s="388"/>
      <c r="G238" s="9">
        <f>'Ведом23-25'!I795</f>
        <v>0</v>
      </c>
      <c r="H238" s="9">
        <f>'Ведом23-25'!J795</f>
        <v>0</v>
      </c>
      <c r="I238" s="9">
        <f>'Ведом23-25'!K795</f>
        <v>0</v>
      </c>
      <c r="J238" s="232"/>
      <c r="K238" s="232"/>
      <c r="L238" s="232"/>
      <c r="M238" s="232"/>
      <c r="N238" s="232"/>
    </row>
    <row r="239" spans="1:14" s="241" customFormat="1" ht="31.5" x14ac:dyDescent="0.25">
      <c r="A239" s="20" t="s">
        <v>939</v>
      </c>
      <c r="B239" s="389" t="s">
        <v>655</v>
      </c>
      <c r="C239" s="388" t="s">
        <v>148</v>
      </c>
      <c r="D239" s="388" t="s">
        <v>123</v>
      </c>
      <c r="E239" s="388" t="s">
        <v>155</v>
      </c>
      <c r="F239" s="388" t="s">
        <v>242</v>
      </c>
      <c r="G239" s="9">
        <f>G238</f>
        <v>0</v>
      </c>
      <c r="H239" s="9">
        <f t="shared" ref="H239:I239" si="110">H238</f>
        <v>0</v>
      </c>
      <c r="I239" s="9">
        <f t="shared" si="110"/>
        <v>0</v>
      </c>
      <c r="J239" s="232"/>
      <c r="K239" s="232"/>
      <c r="L239" s="232"/>
      <c r="M239" s="232"/>
      <c r="N239" s="232"/>
    </row>
    <row r="240" spans="1:14" ht="31.5" x14ac:dyDescent="0.25">
      <c r="A240" s="207" t="s">
        <v>391</v>
      </c>
      <c r="B240" s="208" t="s">
        <v>604</v>
      </c>
      <c r="C240" s="6"/>
      <c r="D240" s="6"/>
      <c r="E240" s="6"/>
      <c r="F240" s="6"/>
      <c r="G240" s="35">
        <f>G241</f>
        <v>9532.7999999999993</v>
      </c>
      <c r="H240" s="35">
        <f t="shared" ref="H240:I244" si="111">H241</f>
        <v>9520.7999999999993</v>
      </c>
      <c r="I240" s="35">
        <f t="shared" si="111"/>
        <v>9916.4060000000009</v>
      </c>
    </row>
    <row r="241" spans="1:14" ht="15.75" x14ac:dyDescent="0.25">
      <c r="A241" s="20" t="s">
        <v>147</v>
      </c>
      <c r="B241" s="389" t="s">
        <v>604</v>
      </c>
      <c r="C241" s="388" t="s">
        <v>148</v>
      </c>
      <c r="D241" s="388"/>
      <c r="E241" s="388"/>
      <c r="F241" s="388"/>
      <c r="G241" s="9">
        <f>G242</f>
        <v>9532.7999999999993</v>
      </c>
      <c r="H241" s="9">
        <f t="shared" si="111"/>
        <v>9520.7999999999993</v>
      </c>
      <c r="I241" s="9">
        <f t="shared" si="111"/>
        <v>9916.4060000000009</v>
      </c>
    </row>
    <row r="242" spans="1:14" ht="15.75" x14ac:dyDescent="0.25">
      <c r="A242" s="386" t="s">
        <v>160</v>
      </c>
      <c r="B242" s="389" t="s">
        <v>604</v>
      </c>
      <c r="C242" s="388" t="s">
        <v>148</v>
      </c>
      <c r="D242" s="388" t="s">
        <v>125</v>
      </c>
      <c r="E242" s="388"/>
      <c r="F242" s="388"/>
      <c r="G242" s="9">
        <f>G243</f>
        <v>9532.7999999999993</v>
      </c>
      <c r="H242" s="9">
        <f t="shared" si="111"/>
        <v>9520.7999999999993</v>
      </c>
      <c r="I242" s="9">
        <f t="shared" si="111"/>
        <v>9916.4060000000009</v>
      </c>
    </row>
    <row r="243" spans="1:14" ht="47.25" x14ac:dyDescent="0.25">
      <c r="A243" s="21" t="s">
        <v>494</v>
      </c>
      <c r="B243" s="389" t="s">
        <v>898</v>
      </c>
      <c r="C243" s="388" t="s">
        <v>148</v>
      </c>
      <c r="D243" s="388" t="s">
        <v>125</v>
      </c>
      <c r="E243" s="388"/>
      <c r="F243" s="388"/>
      <c r="G243" s="9">
        <f>G244</f>
        <v>9532.7999999999993</v>
      </c>
      <c r="H243" s="9">
        <f t="shared" si="111"/>
        <v>9520.7999999999993</v>
      </c>
      <c r="I243" s="9">
        <f t="shared" si="111"/>
        <v>9916.4060000000009</v>
      </c>
    </row>
    <row r="244" spans="1:14" ht="47.25" x14ac:dyDescent="0.25">
      <c r="A244" s="386" t="s">
        <v>152</v>
      </c>
      <c r="B244" s="389" t="s">
        <v>898</v>
      </c>
      <c r="C244" s="388" t="s">
        <v>148</v>
      </c>
      <c r="D244" s="388" t="s">
        <v>125</v>
      </c>
      <c r="E244" s="388" t="s">
        <v>153</v>
      </c>
      <c r="F244" s="388"/>
      <c r="G244" s="204">
        <f>G245</f>
        <v>9532.7999999999993</v>
      </c>
      <c r="H244" s="204">
        <f t="shared" si="111"/>
        <v>9520.7999999999993</v>
      </c>
      <c r="I244" s="204">
        <f t="shared" si="111"/>
        <v>9916.4060000000009</v>
      </c>
    </row>
    <row r="245" spans="1:14" s="112" customFormat="1" ht="15.75" x14ac:dyDescent="0.25">
      <c r="A245" s="386" t="s">
        <v>154</v>
      </c>
      <c r="B245" s="389" t="s">
        <v>898</v>
      </c>
      <c r="C245" s="388" t="s">
        <v>148</v>
      </c>
      <c r="D245" s="388" t="s">
        <v>125</v>
      </c>
      <c r="E245" s="388" t="s">
        <v>155</v>
      </c>
      <c r="F245" s="388"/>
      <c r="G245" s="9">
        <f>'Ведом23-25'!I859</f>
        <v>9532.7999999999993</v>
      </c>
      <c r="H245" s="9">
        <f>'Ведом23-25'!J859</f>
        <v>9520.7999999999993</v>
      </c>
      <c r="I245" s="9">
        <f>'Ведом23-25'!K859</f>
        <v>9916.4060000000009</v>
      </c>
      <c r="J245" s="232"/>
      <c r="K245" s="232"/>
      <c r="L245" s="232"/>
      <c r="M245" s="232"/>
      <c r="N245" s="232"/>
    </row>
    <row r="246" spans="1:14" s="112" customFormat="1" ht="31.5" x14ac:dyDescent="0.25">
      <c r="A246" s="20" t="s">
        <v>939</v>
      </c>
      <c r="B246" s="389" t="s">
        <v>898</v>
      </c>
      <c r="C246" s="388" t="s">
        <v>148</v>
      </c>
      <c r="D246" s="388" t="s">
        <v>125</v>
      </c>
      <c r="E246" s="388" t="s">
        <v>155</v>
      </c>
      <c r="F246" s="388" t="s">
        <v>242</v>
      </c>
      <c r="G246" s="9">
        <f>G245</f>
        <v>9532.7999999999993</v>
      </c>
      <c r="H246" s="9">
        <f t="shared" ref="H246:I246" si="112">H245</f>
        <v>9520.7999999999993</v>
      </c>
      <c r="I246" s="9">
        <f t="shared" si="112"/>
        <v>9916.4060000000009</v>
      </c>
      <c r="J246" s="232"/>
      <c r="K246" s="232"/>
      <c r="L246" s="232"/>
      <c r="M246" s="232"/>
      <c r="N246" s="232"/>
    </row>
    <row r="247" spans="1:14" s="112" customFormat="1" ht="31.5" x14ac:dyDescent="0.25">
      <c r="A247" s="120" t="s">
        <v>395</v>
      </c>
      <c r="B247" s="208" t="s">
        <v>605</v>
      </c>
      <c r="C247" s="6"/>
      <c r="D247" s="6"/>
      <c r="E247" s="6"/>
      <c r="F247" s="6"/>
      <c r="G247" s="203">
        <f>G248</f>
        <v>7501.62</v>
      </c>
      <c r="H247" s="203">
        <f t="shared" ref="H247:I247" si="113">H248</f>
        <v>6727.62</v>
      </c>
      <c r="I247" s="203">
        <f t="shared" si="113"/>
        <v>6727.62</v>
      </c>
      <c r="J247" s="232"/>
      <c r="K247" s="232"/>
      <c r="L247" s="232"/>
      <c r="M247" s="232"/>
      <c r="N247" s="232"/>
    </row>
    <row r="248" spans="1:14" s="112" customFormat="1" ht="15.75" x14ac:dyDescent="0.25">
      <c r="A248" s="20" t="s">
        <v>147</v>
      </c>
      <c r="B248" s="389" t="s">
        <v>605</v>
      </c>
      <c r="C248" s="388" t="s">
        <v>148</v>
      </c>
      <c r="D248" s="388"/>
      <c r="E248" s="388"/>
      <c r="F248" s="388"/>
      <c r="G248" s="204">
        <f>G249+G262+G272</f>
        <v>7501.62</v>
      </c>
      <c r="H248" s="204">
        <f t="shared" ref="H248:I248" si="114">H249+H262+H272</f>
        <v>6727.62</v>
      </c>
      <c r="I248" s="204">
        <f t="shared" si="114"/>
        <v>6727.62</v>
      </c>
      <c r="J248" s="232"/>
      <c r="K248" s="232"/>
      <c r="L248" s="232"/>
      <c r="M248" s="232"/>
      <c r="N248" s="232"/>
    </row>
    <row r="249" spans="1:14" s="112" customFormat="1" ht="15.75" x14ac:dyDescent="0.25">
      <c r="A249" s="28" t="s">
        <v>191</v>
      </c>
      <c r="B249" s="389" t="s">
        <v>605</v>
      </c>
      <c r="C249" s="388" t="s">
        <v>148</v>
      </c>
      <c r="D249" s="388" t="s">
        <v>84</v>
      </c>
      <c r="E249" s="388"/>
      <c r="F249" s="388"/>
      <c r="G249" s="204">
        <f>G250+G254+G258</f>
        <v>2900.62</v>
      </c>
      <c r="H249" s="204">
        <f t="shared" ref="H249:I249" si="115">H250+H254+H258</f>
        <v>2126.62</v>
      </c>
      <c r="I249" s="204">
        <f t="shared" si="115"/>
        <v>2126.62</v>
      </c>
      <c r="J249" s="232"/>
      <c r="K249" s="232"/>
      <c r="L249" s="232"/>
      <c r="M249" s="232"/>
      <c r="N249" s="232"/>
    </row>
    <row r="250" spans="1:14" s="112" customFormat="1" ht="31.5" x14ac:dyDescent="0.25">
      <c r="A250" s="20" t="s">
        <v>158</v>
      </c>
      <c r="B250" s="389" t="s">
        <v>614</v>
      </c>
      <c r="C250" s="388" t="s">
        <v>148</v>
      </c>
      <c r="D250" s="388" t="s">
        <v>84</v>
      </c>
      <c r="E250" s="388"/>
      <c r="F250" s="388"/>
      <c r="G250" s="9">
        <f>G251</f>
        <v>0</v>
      </c>
      <c r="H250" s="9">
        <f t="shared" ref="H250:I251" si="116">H251</f>
        <v>0</v>
      </c>
      <c r="I250" s="9">
        <f t="shared" si="116"/>
        <v>0</v>
      </c>
      <c r="J250" s="232"/>
      <c r="K250" s="232"/>
      <c r="L250" s="232"/>
      <c r="M250" s="232"/>
      <c r="N250" s="232"/>
    </row>
    <row r="251" spans="1:14" s="112" customFormat="1" ht="47.25" x14ac:dyDescent="0.25">
      <c r="A251" s="20" t="s">
        <v>152</v>
      </c>
      <c r="B251" s="389" t="s">
        <v>614</v>
      </c>
      <c r="C251" s="388" t="s">
        <v>148</v>
      </c>
      <c r="D251" s="388" t="s">
        <v>84</v>
      </c>
      <c r="E251" s="388" t="s">
        <v>153</v>
      </c>
      <c r="F251" s="388"/>
      <c r="G251" s="204">
        <f>G252</f>
        <v>0</v>
      </c>
      <c r="H251" s="204">
        <f t="shared" si="116"/>
        <v>0</v>
      </c>
      <c r="I251" s="204">
        <f t="shared" si="116"/>
        <v>0</v>
      </c>
      <c r="J251" s="232"/>
      <c r="K251" s="232"/>
      <c r="L251" s="232"/>
      <c r="M251" s="232"/>
      <c r="N251" s="232"/>
    </row>
    <row r="252" spans="1:14" s="112" customFormat="1" ht="15.75" x14ac:dyDescent="0.25">
      <c r="A252" s="20" t="s">
        <v>154</v>
      </c>
      <c r="B252" s="389" t="s">
        <v>614</v>
      </c>
      <c r="C252" s="388" t="s">
        <v>148</v>
      </c>
      <c r="D252" s="388" t="s">
        <v>84</v>
      </c>
      <c r="E252" s="388" t="s">
        <v>155</v>
      </c>
      <c r="F252" s="388"/>
      <c r="G252" s="9">
        <f>'Ведом23-25'!I674</f>
        <v>0</v>
      </c>
      <c r="H252" s="9">
        <f>'Ведом23-25'!J674</f>
        <v>0</v>
      </c>
      <c r="I252" s="9">
        <f>'Ведом23-25'!K674</f>
        <v>0</v>
      </c>
      <c r="J252" s="232"/>
      <c r="K252" s="232"/>
      <c r="L252" s="232"/>
      <c r="M252" s="232"/>
      <c r="N252" s="232"/>
    </row>
    <row r="253" spans="1:14" s="112" customFormat="1" ht="31.5" x14ac:dyDescent="0.25">
      <c r="A253" s="20" t="s">
        <v>939</v>
      </c>
      <c r="B253" s="389" t="s">
        <v>614</v>
      </c>
      <c r="C253" s="388" t="s">
        <v>148</v>
      </c>
      <c r="D253" s="388" t="s">
        <v>84</v>
      </c>
      <c r="E253" s="388" t="s">
        <v>155</v>
      </c>
      <c r="F253" s="388" t="s">
        <v>242</v>
      </c>
      <c r="G253" s="9">
        <f>G252</f>
        <v>0</v>
      </c>
      <c r="H253" s="9">
        <f t="shared" ref="H253:I253" si="117">H252</f>
        <v>0</v>
      </c>
      <c r="I253" s="9">
        <f t="shared" si="117"/>
        <v>0</v>
      </c>
      <c r="J253" s="232"/>
      <c r="K253" s="232"/>
      <c r="L253" s="232"/>
      <c r="M253" s="232"/>
      <c r="N253" s="232"/>
    </row>
    <row r="254" spans="1:14" s="112" customFormat="1" ht="31.5" x14ac:dyDescent="0.25">
      <c r="A254" s="36" t="s">
        <v>271</v>
      </c>
      <c r="B254" s="389" t="s">
        <v>606</v>
      </c>
      <c r="C254" s="389" t="s">
        <v>148</v>
      </c>
      <c r="D254" s="389" t="s">
        <v>84</v>
      </c>
      <c r="E254" s="389"/>
      <c r="F254" s="389"/>
      <c r="G254" s="204">
        <f>G255</f>
        <v>2451</v>
      </c>
      <c r="H254" s="204">
        <f t="shared" ref="H254:I255" si="118">H255</f>
        <v>1677</v>
      </c>
      <c r="I254" s="204">
        <f t="shared" si="118"/>
        <v>1677</v>
      </c>
      <c r="J254" s="232"/>
      <c r="K254" s="232"/>
      <c r="L254" s="232"/>
      <c r="M254" s="232"/>
      <c r="N254" s="232"/>
    </row>
    <row r="255" spans="1:14" s="112" customFormat="1" ht="47.25" x14ac:dyDescent="0.25">
      <c r="A255" s="20" t="s">
        <v>152</v>
      </c>
      <c r="B255" s="389" t="s">
        <v>606</v>
      </c>
      <c r="C255" s="389" t="s">
        <v>148</v>
      </c>
      <c r="D255" s="389" t="s">
        <v>84</v>
      </c>
      <c r="E255" s="389" t="s">
        <v>153</v>
      </c>
      <c r="F255" s="389"/>
      <c r="G255" s="9">
        <f>G256</f>
        <v>2451</v>
      </c>
      <c r="H255" s="9">
        <f t="shared" si="118"/>
        <v>1677</v>
      </c>
      <c r="I255" s="9">
        <f t="shared" si="118"/>
        <v>1677</v>
      </c>
      <c r="J255" s="232"/>
      <c r="K255" s="232"/>
      <c r="L255" s="232"/>
      <c r="M255" s="232"/>
      <c r="N255" s="232"/>
    </row>
    <row r="256" spans="1:14" s="112" customFormat="1" ht="15.75" x14ac:dyDescent="0.25">
      <c r="A256" s="97" t="s">
        <v>154</v>
      </c>
      <c r="B256" s="389" t="s">
        <v>606</v>
      </c>
      <c r="C256" s="389" t="s">
        <v>148</v>
      </c>
      <c r="D256" s="389" t="s">
        <v>84</v>
      </c>
      <c r="E256" s="389" t="s">
        <v>155</v>
      </c>
      <c r="F256" s="389"/>
      <c r="G256" s="9">
        <f>'Ведом23-25'!I677</f>
        <v>2451</v>
      </c>
      <c r="H256" s="9">
        <f>'Ведом23-25'!J677</f>
        <v>1677</v>
      </c>
      <c r="I256" s="9">
        <f>'Ведом23-25'!K677</f>
        <v>1677</v>
      </c>
      <c r="J256" s="232"/>
      <c r="K256" s="232"/>
      <c r="L256" s="232"/>
      <c r="M256" s="232"/>
      <c r="N256" s="232"/>
    </row>
    <row r="257" spans="1:14" s="112" customFormat="1" ht="31.5" x14ac:dyDescent="0.25">
      <c r="A257" s="20" t="s">
        <v>939</v>
      </c>
      <c r="B257" s="389" t="s">
        <v>606</v>
      </c>
      <c r="C257" s="388" t="s">
        <v>148</v>
      </c>
      <c r="D257" s="388" t="s">
        <v>84</v>
      </c>
      <c r="E257" s="388" t="s">
        <v>155</v>
      </c>
      <c r="F257" s="388" t="s">
        <v>242</v>
      </c>
      <c r="G257" s="9">
        <f>G256</f>
        <v>2451</v>
      </c>
      <c r="H257" s="9">
        <f t="shared" ref="H257:I257" si="119">H256</f>
        <v>1677</v>
      </c>
      <c r="I257" s="9">
        <f t="shared" si="119"/>
        <v>1677</v>
      </c>
      <c r="J257" s="232"/>
      <c r="K257" s="232"/>
      <c r="L257" s="232"/>
      <c r="M257" s="232"/>
      <c r="N257" s="232"/>
    </row>
    <row r="258" spans="1:14" s="112" customFormat="1" ht="47.25" x14ac:dyDescent="0.25">
      <c r="A258" s="36" t="s">
        <v>272</v>
      </c>
      <c r="B258" s="389" t="s">
        <v>607</v>
      </c>
      <c r="C258" s="389" t="s">
        <v>148</v>
      </c>
      <c r="D258" s="389" t="s">
        <v>84</v>
      </c>
      <c r="E258" s="389"/>
      <c r="F258" s="389"/>
      <c r="G258" s="9">
        <f>G259</f>
        <v>449.62</v>
      </c>
      <c r="H258" s="9">
        <f t="shared" ref="H258:I259" si="120">H259</f>
        <v>449.62</v>
      </c>
      <c r="I258" s="9">
        <f t="shared" si="120"/>
        <v>449.62</v>
      </c>
      <c r="J258" s="232"/>
      <c r="K258" s="232"/>
      <c r="L258" s="232"/>
      <c r="M258" s="232"/>
      <c r="N258" s="232"/>
    </row>
    <row r="259" spans="1:14" s="112" customFormat="1" ht="47.25" x14ac:dyDescent="0.25">
      <c r="A259" s="20" t="s">
        <v>152</v>
      </c>
      <c r="B259" s="389" t="s">
        <v>607</v>
      </c>
      <c r="C259" s="389" t="s">
        <v>148</v>
      </c>
      <c r="D259" s="389" t="s">
        <v>84</v>
      </c>
      <c r="E259" s="389" t="s">
        <v>153</v>
      </c>
      <c r="F259" s="389"/>
      <c r="G259" s="9">
        <f>G260</f>
        <v>449.62</v>
      </c>
      <c r="H259" s="9">
        <f t="shared" si="120"/>
        <v>449.62</v>
      </c>
      <c r="I259" s="9">
        <f t="shared" si="120"/>
        <v>449.62</v>
      </c>
      <c r="J259" s="232"/>
      <c r="K259" s="232"/>
      <c r="L259" s="232"/>
      <c r="M259" s="232"/>
      <c r="N259" s="232"/>
    </row>
    <row r="260" spans="1:14" s="112" customFormat="1" ht="15.75" x14ac:dyDescent="0.25">
      <c r="A260" s="97" t="s">
        <v>154</v>
      </c>
      <c r="B260" s="389" t="s">
        <v>607</v>
      </c>
      <c r="C260" s="389" t="s">
        <v>148</v>
      </c>
      <c r="D260" s="389" t="s">
        <v>84</v>
      </c>
      <c r="E260" s="389" t="s">
        <v>155</v>
      </c>
      <c r="F260" s="389"/>
      <c r="G260" s="204">
        <f>'Ведом23-25'!I680</f>
        <v>449.62</v>
      </c>
      <c r="H260" s="204">
        <f>'Ведом23-25'!J680</f>
        <v>449.62</v>
      </c>
      <c r="I260" s="204">
        <f>'Ведом23-25'!K680</f>
        <v>449.62</v>
      </c>
      <c r="J260" s="232"/>
      <c r="K260" s="232"/>
      <c r="L260" s="232"/>
      <c r="M260" s="232"/>
      <c r="N260" s="232"/>
    </row>
    <row r="261" spans="1:14" s="112" customFormat="1" ht="31.5" x14ac:dyDescent="0.25">
      <c r="A261" s="20" t="s">
        <v>939</v>
      </c>
      <c r="B261" s="389" t="s">
        <v>607</v>
      </c>
      <c r="C261" s="388" t="s">
        <v>148</v>
      </c>
      <c r="D261" s="388" t="s">
        <v>84</v>
      </c>
      <c r="E261" s="388" t="s">
        <v>155</v>
      </c>
      <c r="F261" s="388" t="s">
        <v>242</v>
      </c>
      <c r="G261" s="9">
        <f>G260</f>
        <v>449.62</v>
      </c>
      <c r="H261" s="9">
        <f t="shared" ref="H261:I261" si="121">H260</f>
        <v>449.62</v>
      </c>
      <c r="I261" s="9">
        <f t="shared" si="121"/>
        <v>449.62</v>
      </c>
      <c r="J261" s="232"/>
      <c r="K261" s="232"/>
      <c r="L261" s="232"/>
      <c r="M261" s="232"/>
      <c r="N261" s="232"/>
    </row>
    <row r="262" spans="1:14" s="112" customFormat="1" ht="15.75" x14ac:dyDescent="0.25">
      <c r="A262" s="20" t="s">
        <v>193</v>
      </c>
      <c r="B262" s="388" t="s">
        <v>605</v>
      </c>
      <c r="C262" s="388" t="s">
        <v>148</v>
      </c>
      <c r="D262" s="388" t="s">
        <v>122</v>
      </c>
      <c r="E262" s="388"/>
      <c r="F262" s="388"/>
      <c r="G262" s="9">
        <f>G263+G267</f>
        <v>3397</v>
      </c>
      <c r="H262" s="9">
        <f t="shared" ref="H262:I262" si="122">H263+H267</f>
        <v>3397</v>
      </c>
      <c r="I262" s="9">
        <f t="shared" si="122"/>
        <v>3397</v>
      </c>
      <c r="J262" s="232"/>
      <c r="K262" s="232"/>
      <c r="L262" s="232"/>
      <c r="M262" s="232"/>
      <c r="N262" s="232"/>
    </row>
    <row r="263" spans="1:14" s="112" customFormat="1" ht="31.5" x14ac:dyDescent="0.25">
      <c r="A263" s="20" t="s">
        <v>158</v>
      </c>
      <c r="B263" s="389" t="s">
        <v>614</v>
      </c>
      <c r="C263" s="388" t="s">
        <v>148</v>
      </c>
      <c r="D263" s="388" t="s">
        <v>122</v>
      </c>
      <c r="E263" s="388"/>
      <c r="F263" s="388"/>
      <c r="G263" s="204">
        <f>G264</f>
        <v>0</v>
      </c>
      <c r="H263" s="204">
        <f t="shared" ref="H263:I264" si="123">H264</f>
        <v>0</v>
      </c>
      <c r="I263" s="204">
        <f t="shared" si="123"/>
        <v>0</v>
      </c>
      <c r="J263" s="444"/>
      <c r="K263" s="232"/>
      <c r="L263" s="232"/>
      <c r="M263" s="232"/>
      <c r="N263" s="232"/>
    </row>
    <row r="264" spans="1:14" s="112" customFormat="1" ht="47.25" x14ac:dyDescent="0.25">
      <c r="A264" s="20" t="s">
        <v>152</v>
      </c>
      <c r="B264" s="389" t="s">
        <v>614</v>
      </c>
      <c r="C264" s="388" t="s">
        <v>148</v>
      </c>
      <c r="D264" s="388" t="s">
        <v>122</v>
      </c>
      <c r="E264" s="388" t="s">
        <v>153</v>
      </c>
      <c r="F264" s="388"/>
      <c r="G264" s="204">
        <f>G265</f>
        <v>0</v>
      </c>
      <c r="H264" s="204">
        <f t="shared" si="123"/>
        <v>0</v>
      </c>
      <c r="I264" s="204">
        <f t="shared" si="123"/>
        <v>0</v>
      </c>
      <c r="J264" s="232"/>
      <c r="K264" s="232"/>
      <c r="L264" s="232"/>
      <c r="M264" s="232"/>
      <c r="N264" s="232"/>
    </row>
    <row r="265" spans="1:14" s="112" customFormat="1" ht="15.75" x14ac:dyDescent="0.25">
      <c r="A265" s="20" t="s">
        <v>154</v>
      </c>
      <c r="B265" s="389" t="s">
        <v>614</v>
      </c>
      <c r="C265" s="388" t="s">
        <v>148</v>
      </c>
      <c r="D265" s="388" t="s">
        <v>122</v>
      </c>
      <c r="E265" s="388" t="s">
        <v>155</v>
      </c>
      <c r="F265" s="388"/>
      <c r="G265" s="204">
        <f>'Ведом23-25'!I736</f>
        <v>0</v>
      </c>
      <c r="H265" s="204">
        <f>'Ведом23-25'!J736</f>
        <v>0</v>
      </c>
      <c r="I265" s="204">
        <f>'Ведом23-25'!K736</f>
        <v>0</v>
      </c>
      <c r="J265" s="232"/>
      <c r="K265" s="232"/>
      <c r="L265" s="232"/>
      <c r="M265" s="232"/>
      <c r="N265" s="232"/>
    </row>
    <row r="266" spans="1:14" s="112" customFormat="1" ht="31.5" x14ac:dyDescent="0.25">
      <c r="A266" s="20" t="s">
        <v>939</v>
      </c>
      <c r="B266" s="389" t="s">
        <v>614</v>
      </c>
      <c r="C266" s="388" t="s">
        <v>148</v>
      </c>
      <c r="D266" s="388" t="s">
        <v>122</v>
      </c>
      <c r="E266" s="388" t="s">
        <v>155</v>
      </c>
      <c r="F266" s="388" t="s">
        <v>242</v>
      </c>
      <c r="G266" s="9">
        <f>G265</f>
        <v>0</v>
      </c>
      <c r="H266" s="9">
        <f t="shared" ref="H266:I266" si="124">H265</f>
        <v>0</v>
      </c>
      <c r="I266" s="9">
        <f t="shared" si="124"/>
        <v>0</v>
      </c>
      <c r="J266" s="232"/>
      <c r="K266" s="232"/>
      <c r="L266" s="232"/>
      <c r="M266" s="232"/>
      <c r="N266" s="232"/>
    </row>
    <row r="267" spans="1:14" s="112" customFormat="1" ht="31.5" x14ac:dyDescent="0.25">
      <c r="A267" s="36" t="s">
        <v>271</v>
      </c>
      <c r="B267" s="389" t="s">
        <v>606</v>
      </c>
      <c r="C267" s="388" t="s">
        <v>148</v>
      </c>
      <c r="D267" s="388" t="s">
        <v>122</v>
      </c>
      <c r="E267" s="388"/>
      <c r="F267" s="388"/>
      <c r="G267" s="204">
        <f>G268</f>
        <v>3397</v>
      </c>
      <c r="H267" s="204">
        <f t="shared" ref="H267:I268" si="125">H268</f>
        <v>3397</v>
      </c>
      <c r="I267" s="204">
        <f t="shared" si="125"/>
        <v>3397</v>
      </c>
      <c r="J267" s="444"/>
      <c r="K267" s="232"/>
      <c r="L267" s="232"/>
      <c r="M267" s="232"/>
      <c r="N267" s="232"/>
    </row>
    <row r="268" spans="1:14" s="112" customFormat="1" ht="47.25" x14ac:dyDescent="0.25">
      <c r="A268" s="20" t="s">
        <v>152</v>
      </c>
      <c r="B268" s="389" t="s">
        <v>606</v>
      </c>
      <c r="C268" s="388" t="s">
        <v>148</v>
      </c>
      <c r="D268" s="388" t="s">
        <v>122</v>
      </c>
      <c r="E268" s="388" t="s">
        <v>153</v>
      </c>
      <c r="F268" s="388"/>
      <c r="G268" s="204">
        <f>G269</f>
        <v>3397</v>
      </c>
      <c r="H268" s="204">
        <f t="shared" si="125"/>
        <v>3397</v>
      </c>
      <c r="I268" s="204">
        <f t="shared" si="125"/>
        <v>3397</v>
      </c>
      <c r="J268" s="444"/>
      <c r="K268" s="232"/>
      <c r="L268" s="232"/>
      <c r="M268" s="232"/>
      <c r="N268" s="232"/>
    </row>
    <row r="269" spans="1:14" s="112" customFormat="1" ht="15.75" x14ac:dyDescent="0.25">
      <c r="A269" s="97" t="s">
        <v>154</v>
      </c>
      <c r="B269" s="389" t="s">
        <v>606</v>
      </c>
      <c r="C269" s="388" t="s">
        <v>148</v>
      </c>
      <c r="D269" s="388" t="s">
        <v>122</v>
      </c>
      <c r="E269" s="388" t="s">
        <v>155</v>
      </c>
      <c r="F269" s="388"/>
      <c r="G269" s="204">
        <f>'Ведом23-25'!I739</f>
        <v>3397</v>
      </c>
      <c r="H269" s="204">
        <f>'Ведом23-25'!J739</f>
        <v>3397</v>
      </c>
      <c r="I269" s="204">
        <f>'Ведом23-25'!K739</f>
        <v>3397</v>
      </c>
      <c r="J269" s="232"/>
      <c r="K269" s="232"/>
      <c r="L269" s="232"/>
      <c r="M269" s="232"/>
      <c r="N269" s="232"/>
    </row>
    <row r="270" spans="1:14" s="112" customFormat="1" ht="31.5" x14ac:dyDescent="0.25">
      <c r="A270" s="20" t="s">
        <v>939</v>
      </c>
      <c r="B270" s="389" t="s">
        <v>606</v>
      </c>
      <c r="C270" s="388" t="s">
        <v>148</v>
      </c>
      <c r="D270" s="388" t="s">
        <v>122</v>
      </c>
      <c r="E270" s="388" t="s">
        <v>155</v>
      </c>
      <c r="F270" s="388" t="s">
        <v>242</v>
      </c>
      <c r="G270" s="9">
        <f>G269</f>
        <v>3397</v>
      </c>
      <c r="H270" s="9">
        <f t="shared" ref="H270:I270" si="126">H269</f>
        <v>3397</v>
      </c>
      <c r="I270" s="9">
        <f t="shared" si="126"/>
        <v>3397</v>
      </c>
      <c r="J270" s="232"/>
      <c r="K270" s="232"/>
      <c r="L270" s="232"/>
      <c r="M270" s="232"/>
      <c r="N270" s="232"/>
    </row>
    <row r="271" spans="1:14" ht="15.75" x14ac:dyDescent="0.25">
      <c r="A271" s="20" t="s">
        <v>149</v>
      </c>
      <c r="B271" s="388" t="s">
        <v>605</v>
      </c>
      <c r="C271" s="388" t="s">
        <v>148</v>
      </c>
      <c r="D271" s="388" t="s">
        <v>123</v>
      </c>
      <c r="E271" s="388"/>
      <c r="F271" s="388"/>
      <c r="G271" s="9">
        <f>G272</f>
        <v>1204</v>
      </c>
      <c r="H271" s="9">
        <f t="shared" ref="H271:I273" si="127">H272</f>
        <v>1204</v>
      </c>
      <c r="I271" s="9">
        <f t="shared" si="127"/>
        <v>1204</v>
      </c>
    </row>
    <row r="272" spans="1:14" s="112" customFormat="1" ht="31.5" x14ac:dyDescent="0.25">
      <c r="A272" s="28" t="s">
        <v>271</v>
      </c>
      <c r="B272" s="389" t="s">
        <v>606</v>
      </c>
      <c r="C272" s="389" t="s">
        <v>148</v>
      </c>
      <c r="D272" s="389" t="s">
        <v>123</v>
      </c>
      <c r="E272" s="389"/>
      <c r="F272" s="389"/>
      <c r="G272" s="9">
        <f>G273</f>
        <v>1204</v>
      </c>
      <c r="H272" s="9">
        <f t="shared" si="127"/>
        <v>1204</v>
      </c>
      <c r="I272" s="9">
        <f t="shared" si="127"/>
        <v>1204</v>
      </c>
      <c r="J272" s="232"/>
      <c r="K272" s="232"/>
      <c r="L272" s="232"/>
      <c r="M272" s="232"/>
      <c r="N272" s="232"/>
    </row>
    <row r="273" spans="1:14" s="112" customFormat="1" ht="47.25" x14ac:dyDescent="0.25">
      <c r="A273" s="20" t="s">
        <v>152</v>
      </c>
      <c r="B273" s="389" t="s">
        <v>606</v>
      </c>
      <c r="C273" s="389" t="s">
        <v>148</v>
      </c>
      <c r="D273" s="389" t="s">
        <v>123</v>
      </c>
      <c r="E273" s="389" t="s">
        <v>153</v>
      </c>
      <c r="F273" s="389"/>
      <c r="G273" s="9">
        <f>G274</f>
        <v>1204</v>
      </c>
      <c r="H273" s="9">
        <f t="shared" si="127"/>
        <v>1204</v>
      </c>
      <c r="I273" s="9">
        <f t="shared" si="127"/>
        <v>1204</v>
      </c>
      <c r="J273" s="232"/>
      <c r="K273" s="232"/>
      <c r="L273" s="232"/>
      <c r="M273" s="232"/>
      <c r="N273" s="232"/>
    </row>
    <row r="274" spans="1:14" s="112" customFormat="1" ht="15.75" x14ac:dyDescent="0.25">
      <c r="A274" s="21" t="s">
        <v>154</v>
      </c>
      <c r="B274" s="389" t="s">
        <v>606</v>
      </c>
      <c r="C274" s="389" t="s">
        <v>148</v>
      </c>
      <c r="D274" s="389" t="s">
        <v>123</v>
      </c>
      <c r="E274" s="389" t="s">
        <v>155</v>
      </c>
      <c r="F274" s="389"/>
      <c r="G274" s="9">
        <f>'Ведом23-25'!I799</f>
        <v>1204</v>
      </c>
      <c r="H274" s="9">
        <f>'Ведом23-25'!J799</f>
        <v>1204</v>
      </c>
      <c r="I274" s="9">
        <f>'Ведом23-25'!K799</f>
        <v>1204</v>
      </c>
      <c r="J274" s="232"/>
      <c r="K274" s="232"/>
      <c r="L274" s="232"/>
      <c r="M274" s="232"/>
      <c r="N274" s="232"/>
    </row>
    <row r="275" spans="1:14" s="112" customFormat="1" ht="31.5" x14ac:dyDescent="0.25">
      <c r="A275" s="20" t="s">
        <v>939</v>
      </c>
      <c r="B275" s="389" t="s">
        <v>606</v>
      </c>
      <c r="C275" s="388" t="s">
        <v>148</v>
      </c>
      <c r="D275" s="388" t="s">
        <v>123</v>
      </c>
      <c r="E275" s="388" t="s">
        <v>155</v>
      </c>
      <c r="F275" s="388" t="s">
        <v>242</v>
      </c>
      <c r="G275" s="9">
        <f>G274</f>
        <v>1204</v>
      </c>
      <c r="H275" s="9">
        <f t="shared" ref="H275:I275" si="128">H274</f>
        <v>1204</v>
      </c>
      <c r="I275" s="9">
        <f t="shared" si="128"/>
        <v>1204</v>
      </c>
      <c r="J275" s="232"/>
      <c r="K275" s="232"/>
      <c r="L275" s="232"/>
      <c r="M275" s="232"/>
      <c r="N275" s="232"/>
    </row>
    <row r="276" spans="1:14" s="112" customFormat="1" ht="31.5" x14ac:dyDescent="0.25">
      <c r="A276" s="207" t="s">
        <v>776</v>
      </c>
      <c r="B276" s="208" t="s">
        <v>608</v>
      </c>
      <c r="C276" s="208"/>
      <c r="D276" s="208"/>
      <c r="E276" s="208"/>
      <c r="F276" s="208"/>
      <c r="G276" s="203">
        <f>G277</f>
        <v>6464.99</v>
      </c>
      <c r="H276" s="203">
        <f t="shared" ref="H276:I276" si="129">H277</f>
        <v>6507.67</v>
      </c>
      <c r="I276" s="203">
        <f t="shared" si="129"/>
        <v>6607.1209999999992</v>
      </c>
      <c r="J276" s="232"/>
      <c r="K276" s="232"/>
      <c r="L276" s="232"/>
      <c r="M276" s="232"/>
      <c r="N276" s="232"/>
    </row>
    <row r="277" spans="1:14" s="112" customFormat="1" ht="15.75" x14ac:dyDescent="0.25">
      <c r="A277" s="20" t="s">
        <v>147</v>
      </c>
      <c r="B277" s="389" t="s">
        <v>608</v>
      </c>
      <c r="C277" s="388" t="s">
        <v>148</v>
      </c>
      <c r="D277" s="388"/>
      <c r="E277" s="388"/>
      <c r="F277" s="388"/>
      <c r="G277" s="204">
        <f>G278+G283</f>
        <v>6464.99</v>
      </c>
      <c r="H277" s="204">
        <f t="shared" ref="H277:I277" si="130">H278+H283</f>
        <v>6507.67</v>
      </c>
      <c r="I277" s="204">
        <f t="shared" si="130"/>
        <v>6607.1209999999992</v>
      </c>
      <c r="J277" s="232"/>
      <c r="K277" s="232"/>
      <c r="L277" s="232"/>
      <c r="M277" s="232"/>
      <c r="N277" s="232"/>
    </row>
    <row r="278" spans="1:14" s="112" customFormat="1" ht="15.75" x14ac:dyDescent="0.25">
      <c r="A278" s="28" t="s">
        <v>191</v>
      </c>
      <c r="B278" s="389" t="s">
        <v>608</v>
      </c>
      <c r="C278" s="388" t="s">
        <v>148</v>
      </c>
      <c r="D278" s="388" t="s">
        <v>84</v>
      </c>
      <c r="E278" s="388"/>
      <c r="F278" s="388"/>
      <c r="G278" s="204">
        <f>G279</f>
        <v>504.59</v>
      </c>
      <c r="H278" s="204">
        <f t="shared" ref="H278:I280" si="131">H279</f>
        <v>524.77</v>
      </c>
      <c r="I278" s="204">
        <f t="shared" si="131"/>
        <v>545.76099999999997</v>
      </c>
      <c r="J278" s="232"/>
      <c r="K278" s="232"/>
      <c r="L278" s="232"/>
      <c r="M278" s="232"/>
      <c r="N278" s="232"/>
    </row>
    <row r="279" spans="1:14" s="112" customFormat="1" ht="31.5" x14ac:dyDescent="0.25">
      <c r="A279" s="386" t="s">
        <v>777</v>
      </c>
      <c r="B279" s="389" t="s">
        <v>778</v>
      </c>
      <c r="C279" s="389" t="s">
        <v>148</v>
      </c>
      <c r="D279" s="389" t="s">
        <v>84</v>
      </c>
      <c r="E279" s="389"/>
      <c r="F279" s="389"/>
      <c r="G279" s="9">
        <f>G280</f>
        <v>504.59</v>
      </c>
      <c r="H279" s="9">
        <f t="shared" si="131"/>
        <v>524.77</v>
      </c>
      <c r="I279" s="9">
        <f t="shared" si="131"/>
        <v>545.76099999999997</v>
      </c>
      <c r="J279" s="232"/>
      <c r="K279" s="232"/>
      <c r="L279" s="232"/>
      <c r="M279" s="232"/>
      <c r="N279" s="232"/>
    </row>
    <row r="280" spans="1:14" s="112" customFormat="1" ht="47.25" x14ac:dyDescent="0.25">
      <c r="A280" s="386" t="s">
        <v>152</v>
      </c>
      <c r="B280" s="389" t="s">
        <v>778</v>
      </c>
      <c r="C280" s="389" t="s">
        <v>148</v>
      </c>
      <c r="D280" s="389" t="s">
        <v>84</v>
      </c>
      <c r="E280" s="389" t="s">
        <v>153</v>
      </c>
      <c r="F280" s="389"/>
      <c r="G280" s="204">
        <f>G281</f>
        <v>504.59</v>
      </c>
      <c r="H280" s="204">
        <f t="shared" si="131"/>
        <v>524.77</v>
      </c>
      <c r="I280" s="204">
        <f t="shared" si="131"/>
        <v>545.76099999999997</v>
      </c>
      <c r="J280" s="232"/>
      <c r="K280" s="232"/>
      <c r="L280" s="232"/>
      <c r="M280" s="232"/>
      <c r="N280" s="232"/>
    </row>
    <row r="281" spans="1:14" s="112" customFormat="1" ht="15.75" x14ac:dyDescent="0.25">
      <c r="A281" s="386" t="s">
        <v>154</v>
      </c>
      <c r="B281" s="389" t="s">
        <v>778</v>
      </c>
      <c r="C281" s="389" t="s">
        <v>148</v>
      </c>
      <c r="D281" s="389" t="s">
        <v>84</v>
      </c>
      <c r="E281" s="389" t="s">
        <v>155</v>
      </c>
      <c r="F281" s="389"/>
      <c r="G281" s="204">
        <f>'Ведом23-25'!I684</f>
        <v>504.59</v>
      </c>
      <c r="H281" s="204">
        <f>'Ведом23-25'!J684</f>
        <v>524.77</v>
      </c>
      <c r="I281" s="204">
        <f>'Ведом23-25'!K684</f>
        <v>545.76099999999997</v>
      </c>
      <c r="J281" s="232"/>
      <c r="K281" s="232"/>
      <c r="L281" s="232"/>
      <c r="M281" s="232"/>
      <c r="N281" s="232"/>
    </row>
    <row r="282" spans="1:14" s="112" customFormat="1" ht="31.5" x14ac:dyDescent="0.25">
      <c r="A282" s="20" t="s">
        <v>939</v>
      </c>
      <c r="B282" s="389" t="s">
        <v>778</v>
      </c>
      <c r="C282" s="388" t="s">
        <v>148</v>
      </c>
      <c r="D282" s="388" t="s">
        <v>84</v>
      </c>
      <c r="E282" s="388" t="s">
        <v>155</v>
      </c>
      <c r="F282" s="388" t="s">
        <v>242</v>
      </c>
      <c r="G282" s="204">
        <f>G281</f>
        <v>504.59</v>
      </c>
      <c r="H282" s="204">
        <f t="shared" ref="H282:I282" si="132">H281</f>
        <v>524.77</v>
      </c>
      <c r="I282" s="204">
        <f t="shared" si="132"/>
        <v>545.76099999999997</v>
      </c>
      <c r="J282" s="232"/>
      <c r="K282" s="232"/>
      <c r="L282" s="232"/>
      <c r="M282" s="232"/>
      <c r="N282" s="232"/>
    </row>
    <row r="283" spans="1:14" s="112" customFormat="1" ht="15.75" x14ac:dyDescent="0.25">
      <c r="A283" s="20" t="s">
        <v>193</v>
      </c>
      <c r="B283" s="389" t="s">
        <v>608</v>
      </c>
      <c r="C283" s="388" t="s">
        <v>148</v>
      </c>
      <c r="D283" s="388" t="s">
        <v>122</v>
      </c>
      <c r="E283" s="388"/>
      <c r="F283" s="388"/>
      <c r="G283" s="9">
        <f>G284</f>
        <v>5960.4</v>
      </c>
      <c r="H283" s="9">
        <f t="shared" ref="H283:I285" si="133">H284</f>
        <v>5982.9</v>
      </c>
      <c r="I283" s="9">
        <f t="shared" si="133"/>
        <v>6061.36</v>
      </c>
      <c r="J283" s="232"/>
      <c r="K283" s="232"/>
      <c r="L283" s="232"/>
      <c r="M283" s="232"/>
      <c r="N283" s="232"/>
    </row>
    <row r="284" spans="1:14" s="241" customFormat="1" ht="31.5" x14ac:dyDescent="0.25">
      <c r="A284" s="386" t="s">
        <v>777</v>
      </c>
      <c r="B284" s="389" t="s">
        <v>778</v>
      </c>
      <c r="C284" s="388" t="s">
        <v>148</v>
      </c>
      <c r="D284" s="388" t="s">
        <v>122</v>
      </c>
      <c r="E284" s="388"/>
      <c r="F284" s="388"/>
      <c r="G284" s="204">
        <f>G285</f>
        <v>5960.4</v>
      </c>
      <c r="H284" s="204">
        <f t="shared" si="133"/>
        <v>5982.9</v>
      </c>
      <c r="I284" s="204">
        <f t="shared" si="133"/>
        <v>6061.36</v>
      </c>
      <c r="J284" s="232"/>
      <c r="K284" s="232"/>
      <c r="L284" s="232"/>
      <c r="M284" s="232"/>
      <c r="N284" s="232"/>
    </row>
    <row r="285" spans="1:14" s="241" customFormat="1" ht="47.25" x14ac:dyDescent="0.25">
      <c r="A285" s="20" t="s">
        <v>152</v>
      </c>
      <c r="B285" s="389" t="s">
        <v>778</v>
      </c>
      <c r="C285" s="388" t="s">
        <v>148</v>
      </c>
      <c r="D285" s="388" t="s">
        <v>122</v>
      </c>
      <c r="E285" s="388" t="s">
        <v>153</v>
      </c>
      <c r="F285" s="388"/>
      <c r="G285" s="204">
        <f>G286</f>
        <v>5960.4</v>
      </c>
      <c r="H285" s="204">
        <f t="shared" si="133"/>
        <v>5982.9</v>
      </c>
      <c r="I285" s="204">
        <f t="shared" si="133"/>
        <v>6061.36</v>
      </c>
      <c r="J285" s="232"/>
      <c r="K285" s="232"/>
      <c r="L285" s="232"/>
      <c r="M285" s="232"/>
      <c r="N285" s="232"/>
    </row>
    <row r="286" spans="1:14" s="241" customFormat="1" ht="15.75" x14ac:dyDescent="0.25">
      <c r="A286" s="20" t="s">
        <v>154</v>
      </c>
      <c r="B286" s="389" t="s">
        <v>778</v>
      </c>
      <c r="C286" s="388" t="s">
        <v>148</v>
      </c>
      <c r="D286" s="388" t="s">
        <v>122</v>
      </c>
      <c r="E286" s="388" t="s">
        <v>155</v>
      </c>
      <c r="F286" s="388"/>
      <c r="G286" s="204">
        <f>'Ведом23-25'!I743</f>
        <v>5960.4</v>
      </c>
      <c r="H286" s="204">
        <f>'Ведом23-25'!J743</f>
        <v>5982.9</v>
      </c>
      <c r="I286" s="204">
        <f>'Ведом23-25'!K743</f>
        <v>6061.36</v>
      </c>
      <c r="J286" s="232"/>
      <c r="K286" s="232"/>
      <c r="L286" s="232"/>
      <c r="M286" s="232"/>
      <c r="N286" s="232"/>
    </row>
    <row r="287" spans="1:14" s="241" customFormat="1" ht="31.5" x14ac:dyDescent="0.25">
      <c r="A287" s="20" t="s">
        <v>939</v>
      </c>
      <c r="B287" s="389" t="s">
        <v>778</v>
      </c>
      <c r="C287" s="388" t="s">
        <v>148</v>
      </c>
      <c r="D287" s="388" t="s">
        <v>122</v>
      </c>
      <c r="E287" s="388" t="s">
        <v>155</v>
      </c>
      <c r="F287" s="388" t="s">
        <v>242</v>
      </c>
      <c r="G287" s="9">
        <f>G286</f>
        <v>5960.4</v>
      </c>
      <c r="H287" s="9">
        <f t="shared" ref="H287:I287" si="134">H286</f>
        <v>5982.9</v>
      </c>
      <c r="I287" s="9">
        <f t="shared" si="134"/>
        <v>6061.36</v>
      </c>
      <c r="J287" s="232"/>
      <c r="K287" s="232"/>
      <c r="L287" s="232"/>
      <c r="M287" s="232"/>
      <c r="N287" s="232"/>
    </row>
    <row r="288" spans="1:14" ht="94.5" x14ac:dyDescent="0.25">
      <c r="A288" s="207" t="s">
        <v>672</v>
      </c>
      <c r="B288" s="208" t="s">
        <v>609</v>
      </c>
      <c r="C288" s="208"/>
      <c r="D288" s="208"/>
      <c r="E288" s="388"/>
      <c r="F288" s="388"/>
      <c r="G288" s="203">
        <f>G289</f>
        <v>701.07550000000003</v>
      </c>
      <c r="H288" s="203">
        <f t="shared" ref="H288:I292" si="135">H289</f>
        <v>701.07550000000003</v>
      </c>
      <c r="I288" s="203">
        <f t="shared" si="135"/>
        <v>701.07550000000003</v>
      </c>
    </row>
    <row r="289" spans="1:14" s="112" customFormat="1" ht="15.75" x14ac:dyDescent="0.25">
      <c r="A289" s="20" t="s">
        <v>147</v>
      </c>
      <c r="B289" s="389" t="s">
        <v>609</v>
      </c>
      <c r="C289" s="389" t="s">
        <v>148</v>
      </c>
      <c r="D289" s="389"/>
      <c r="E289" s="388"/>
      <c r="F289" s="388"/>
      <c r="G289" s="204">
        <f>G290</f>
        <v>701.07550000000003</v>
      </c>
      <c r="H289" s="204">
        <f t="shared" si="135"/>
        <v>701.07550000000003</v>
      </c>
      <c r="I289" s="204">
        <f t="shared" si="135"/>
        <v>701.07550000000003</v>
      </c>
      <c r="J289" s="232"/>
      <c r="K289" s="232"/>
      <c r="L289" s="232"/>
      <c r="M289" s="232"/>
      <c r="N289" s="232"/>
    </row>
    <row r="290" spans="1:14" s="112" customFormat="1" ht="15.75" x14ac:dyDescent="0.25">
      <c r="A290" s="28" t="s">
        <v>191</v>
      </c>
      <c r="B290" s="389" t="s">
        <v>609</v>
      </c>
      <c r="C290" s="389" t="s">
        <v>148</v>
      </c>
      <c r="D290" s="389" t="s">
        <v>84</v>
      </c>
      <c r="E290" s="388"/>
      <c r="F290" s="388"/>
      <c r="G290" s="204">
        <f>G291</f>
        <v>701.07550000000003</v>
      </c>
      <c r="H290" s="204">
        <f t="shared" si="135"/>
        <v>701.07550000000003</v>
      </c>
      <c r="I290" s="204">
        <f t="shared" si="135"/>
        <v>701.07550000000003</v>
      </c>
      <c r="J290" s="232"/>
      <c r="K290" s="232"/>
      <c r="L290" s="232"/>
      <c r="M290" s="232"/>
      <c r="N290" s="232"/>
    </row>
    <row r="291" spans="1:14" s="112" customFormat="1" ht="94.5" x14ac:dyDescent="0.25">
      <c r="A291" s="87" t="s">
        <v>698</v>
      </c>
      <c r="B291" s="389" t="s">
        <v>610</v>
      </c>
      <c r="C291" s="389" t="s">
        <v>148</v>
      </c>
      <c r="D291" s="389" t="s">
        <v>84</v>
      </c>
      <c r="E291" s="388"/>
      <c r="F291" s="388"/>
      <c r="G291" s="204">
        <f>G292</f>
        <v>701.07550000000003</v>
      </c>
      <c r="H291" s="204">
        <f t="shared" si="135"/>
        <v>701.07550000000003</v>
      </c>
      <c r="I291" s="204">
        <f t="shared" si="135"/>
        <v>701.07550000000003</v>
      </c>
      <c r="J291" s="232"/>
      <c r="K291" s="232"/>
      <c r="L291" s="232"/>
      <c r="M291" s="232"/>
      <c r="N291" s="232"/>
    </row>
    <row r="292" spans="1:14" s="112" customFormat="1" ht="47.25" x14ac:dyDescent="0.25">
      <c r="A292" s="386" t="s">
        <v>152</v>
      </c>
      <c r="B292" s="389" t="s">
        <v>610</v>
      </c>
      <c r="C292" s="389" t="s">
        <v>148</v>
      </c>
      <c r="D292" s="389" t="s">
        <v>84</v>
      </c>
      <c r="E292" s="389" t="s">
        <v>153</v>
      </c>
      <c r="F292" s="388"/>
      <c r="G292" s="9">
        <f>G293</f>
        <v>701.07550000000003</v>
      </c>
      <c r="H292" s="9">
        <f t="shared" si="135"/>
        <v>701.07550000000003</v>
      </c>
      <c r="I292" s="9">
        <f t="shared" si="135"/>
        <v>701.07550000000003</v>
      </c>
      <c r="J292" s="232"/>
      <c r="K292" s="232"/>
      <c r="L292" s="232"/>
      <c r="M292" s="232"/>
      <c r="N292" s="232"/>
    </row>
    <row r="293" spans="1:14" s="112" customFormat="1" ht="15.75" x14ac:dyDescent="0.25">
      <c r="A293" s="386" t="s">
        <v>154</v>
      </c>
      <c r="B293" s="389" t="s">
        <v>610</v>
      </c>
      <c r="C293" s="389" t="s">
        <v>148</v>
      </c>
      <c r="D293" s="389" t="s">
        <v>84</v>
      </c>
      <c r="E293" s="389" t="s">
        <v>155</v>
      </c>
      <c r="F293" s="388"/>
      <c r="G293" s="204">
        <f>'Ведом23-25'!I688</f>
        <v>701.07550000000003</v>
      </c>
      <c r="H293" s="204">
        <f>'Ведом23-25'!J688</f>
        <v>701.07550000000003</v>
      </c>
      <c r="I293" s="204">
        <f>'Ведом23-25'!K688</f>
        <v>701.07550000000003</v>
      </c>
      <c r="J293" s="232"/>
      <c r="K293" s="232"/>
      <c r="L293" s="232"/>
      <c r="M293" s="232"/>
      <c r="N293" s="232"/>
    </row>
    <row r="294" spans="1:14" s="112" customFormat="1" ht="31.5" x14ac:dyDescent="0.25">
      <c r="A294" s="20" t="s">
        <v>939</v>
      </c>
      <c r="B294" s="389" t="s">
        <v>610</v>
      </c>
      <c r="C294" s="389" t="s">
        <v>148</v>
      </c>
      <c r="D294" s="389" t="s">
        <v>84</v>
      </c>
      <c r="E294" s="389" t="s">
        <v>155</v>
      </c>
      <c r="F294" s="388" t="s">
        <v>242</v>
      </c>
      <c r="G294" s="204">
        <f>G293</f>
        <v>701.07550000000003</v>
      </c>
      <c r="H294" s="204">
        <f t="shared" ref="H294:I294" si="136">H293</f>
        <v>701.07550000000003</v>
      </c>
      <c r="I294" s="204">
        <f t="shared" si="136"/>
        <v>701.07550000000003</v>
      </c>
      <c r="J294" s="232"/>
      <c r="K294" s="232"/>
      <c r="L294" s="232"/>
      <c r="M294" s="232"/>
      <c r="N294" s="232"/>
    </row>
    <row r="295" spans="1:14" s="112" customFormat="1" ht="31.5" x14ac:dyDescent="0.25">
      <c r="A295" s="153" t="s">
        <v>669</v>
      </c>
      <c r="B295" s="208" t="s">
        <v>668</v>
      </c>
      <c r="C295" s="208"/>
      <c r="D295" s="208"/>
      <c r="E295" s="208"/>
      <c r="F295" s="6"/>
      <c r="G295" s="203">
        <f>G296</f>
        <v>5302.7956999999997</v>
      </c>
      <c r="H295" s="203">
        <f t="shared" ref="H295:I299" si="137">H296</f>
        <v>5463.0107500000004</v>
      </c>
      <c r="I295" s="203">
        <f t="shared" si="137"/>
        <v>5463.0067499999996</v>
      </c>
      <c r="J295" s="232"/>
      <c r="K295" s="232"/>
      <c r="L295" s="232"/>
      <c r="M295" s="232"/>
      <c r="N295" s="232"/>
    </row>
    <row r="296" spans="1:14" s="112" customFormat="1" ht="15.75" x14ac:dyDescent="0.25">
      <c r="A296" s="97" t="s">
        <v>147</v>
      </c>
      <c r="B296" s="389" t="s">
        <v>668</v>
      </c>
      <c r="C296" s="389" t="s">
        <v>148</v>
      </c>
      <c r="D296" s="389"/>
      <c r="E296" s="389"/>
      <c r="F296" s="388"/>
      <c r="G296" s="9">
        <f>G297</f>
        <v>5302.7956999999997</v>
      </c>
      <c r="H296" s="9">
        <f t="shared" si="137"/>
        <v>5463.0107500000004</v>
      </c>
      <c r="I296" s="9">
        <f t="shared" si="137"/>
        <v>5463.0067499999996</v>
      </c>
      <c r="J296" s="232"/>
      <c r="K296" s="232"/>
      <c r="L296" s="232"/>
      <c r="M296" s="232"/>
      <c r="N296" s="232"/>
    </row>
    <row r="297" spans="1:14" s="112" customFormat="1" ht="15.75" x14ac:dyDescent="0.25">
      <c r="A297" s="97" t="s">
        <v>193</v>
      </c>
      <c r="B297" s="389" t="s">
        <v>668</v>
      </c>
      <c r="C297" s="389" t="s">
        <v>148</v>
      </c>
      <c r="D297" s="389" t="s">
        <v>122</v>
      </c>
      <c r="E297" s="389"/>
      <c r="F297" s="388"/>
      <c r="G297" s="9">
        <f>G298</f>
        <v>5302.7956999999997</v>
      </c>
      <c r="H297" s="9">
        <f t="shared" si="137"/>
        <v>5463.0107500000004</v>
      </c>
      <c r="I297" s="9">
        <f t="shared" si="137"/>
        <v>5463.0067499999996</v>
      </c>
      <c r="J297" s="232"/>
      <c r="K297" s="232"/>
      <c r="L297" s="232"/>
      <c r="M297" s="232"/>
      <c r="N297" s="232"/>
    </row>
    <row r="298" spans="1:14" ht="63" x14ac:dyDescent="0.25">
      <c r="A298" s="152" t="s">
        <v>664</v>
      </c>
      <c r="B298" s="389" t="s">
        <v>685</v>
      </c>
      <c r="C298" s="389" t="s">
        <v>148</v>
      </c>
      <c r="D298" s="389" t="s">
        <v>122</v>
      </c>
      <c r="E298" s="389"/>
      <c r="F298" s="388"/>
      <c r="G298" s="9">
        <f>G299</f>
        <v>5302.7956999999997</v>
      </c>
      <c r="H298" s="9">
        <f t="shared" si="137"/>
        <v>5463.0107500000004</v>
      </c>
      <c r="I298" s="9">
        <f t="shared" si="137"/>
        <v>5463.0067499999996</v>
      </c>
    </row>
    <row r="299" spans="1:14" ht="47.25" x14ac:dyDescent="0.25">
      <c r="A299" s="21" t="s">
        <v>152</v>
      </c>
      <c r="B299" s="389" t="s">
        <v>685</v>
      </c>
      <c r="C299" s="389" t="s">
        <v>148</v>
      </c>
      <c r="D299" s="389" t="s">
        <v>122</v>
      </c>
      <c r="E299" s="389" t="s">
        <v>153</v>
      </c>
      <c r="F299" s="388"/>
      <c r="G299" s="9">
        <f>G300</f>
        <v>5302.7956999999997</v>
      </c>
      <c r="H299" s="9">
        <f t="shared" si="137"/>
        <v>5463.0107500000004</v>
      </c>
      <c r="I299" s="9">
        <f t="shared" si="137"/>
        <v>5463.0067499999996</v>
      </c>
    </row>
    <row r="300" spans="1:14" ht="15.75" x14ac:dyDescent="0.25">
      <c r="A300" s="21" t="s">
        <v>154</v>
      </c>
      <c r="B300" s="389" t="s">
        <v>685</v>
      </c>
      <c r="C300" s="389" t="s">
        <v>148</v>
      </c>
      <c r="D300" s="389" t="s">
        <v>122</v>
      </c>
      <c r="E300" s="389" t="s">
        <v>155</v>
      </c>
      <c r="F300" s="388"/>
      <c r="G300" s="9">
        <f>'Ведом23-25'!I747</f>
        <v>5302.7956999999997</v>
      </c>
      <c r="H300" s="9">
        <f>'Ведом23-25'!J747</f>
        <v>5463.0107500000004</v>
      </c>
      <c r="I300" s="9">
        <f>'Ведом23-25'!K747</f>
        <v>5463.0067499999996</v>
      </c>
    </row>
    <row r="301" spans="1:14" ht="31.5" x14ac:dyDescent="0.25">
      <c r="A301" s="97" t="s">
        <v>939</v>
      </c>
      <c r="B301" s="389" t="s">
        <v>685</v>
      </c>
      <c r="C301" s="389" t="s">
        <v>148</v>
      </c>
      <c r="D301" s="389" t="s">
        <v>122</v>
      </c>
      <c r="E301" s="389" t="s">
        <v>155</v>
      </c>
      <c r="F301" s="388" t="s">
        <v>242</v>
      </c>
      <c r="G301" s="9">
        <f>G300</f>
        <v>5302.7956999999997</v>
      </c>
      <c r="H301" s="9">
        <f t="shared" ref="H301:I301" si="138">H300</f>
        <v>5463.0107500000004</v>
      </c>
      <c r="I301" s="9">
        <f t="shared" si="138"/>
        <v>5463.0067499999996</v>
      </c>
    </row>
    <row r="302" spans="1:14" s="241" customFormat="1" ht="47.25" x14ac:dyDescent="0.25">
      <c r="A302" s="23" t="s">
        <v>765</v>
      </c>
      <c r="B302" s="208" t="s">
        <v>766</v>
      </c>
      <c r="C302" s="389"/>
      <c r="D302" s="389"/>
      <c r="E302" s="389"/>
      <c r="F302" s="388"/>
      <c r="G302" s="35">
        <f>G303</f>
        <v>974.8</v>
      </c>
      <c r="H302" s="35">
        <f t="shared" ref="H302:I306" si="139">H303</f>
        <v>974.8</v>
      </c>
      <c r="I302" s="35">
        <f t="shared" si="139"/>
        <v>974.8</v>
      </c>
      <c r="J302" s="232"/>
      <c r="K302" s="232"/>
      <c r="L302" s="232"/>
      <c r="M302" s="232"/>
      <c r="N302" s="232"/>
    </row>
    <row r="303" spans="1:14" s="241" customFormat="1" ht="15.75" x14ac:dyDescent="0.25">
      <c r="A303" s="20" t="s">
        <v>147</v>
      </c>
      <c r="B303" s="389" t="s">
        <v>766</v>
      </c>
      <c r="C303" s="389" t="s">
        <v>148</v>
      </c>
      <c r="D303" s="389"/>
      <c r="E303" s="389"/>
      <c r="F303" s="388"/>
      <c r="G303" s="9">
        <f>G304</f>
        <v>974.8</v>
      </c>
      <c r="H303" s="9">
        <f t="shared" si="139"/>
        <v>974.8</v>
      </c>
      <c r="I303" s="9">
        <f t="shared" si="139"/>
        <v>974.8</v>
      </c>
      <c r="J303" s="232"/>
      <c r="K303" s="232"/>
      <c r="L303" s="232"/>
      <c r="M303" s="232"/>
      <c r="N303" s="232"/>
    </row>
    <row r="304" spans="1:14" s="241" customFormat="1" ht="15.75" x14ac:dyDescent="0.25">
      <c r="A304" s="386" t="s">
        <v>160</v>
      </c>
      <c r="B304" s="389" t="s">
        <v>766</v>
      </c>
      <c r="C304" s="389" t="s">
        <v>148</v>
      </c>
      <c r="D304" s="389" t="s">
        <v>125</v>
      </c>
      <c r="E304" s="389"/>
      <c r="F304" s="388"/>
      <c r="G304" s="9">
        <f>G305</f>
        <v>974.8</v>
      </c>
      <c r="H304" s="9">
        <f t="shared" si="139"/>
        <v>974.8</v>
      </c>
      <c r="I304" s="9">
        <f t="shared" si="139"/>
        <v>974.8</v>
      </c>
      <c r="J304" s="232"/>
      <c r="K304" s="232"/>
      <c r="L304" s="232"/>
      <c r="M304" s="232"/>
      <c r="N304" s="232"/>
    </row>
    <row r="305" spans="1:14" s="241" customFormat="1" ht="47.25" x14ac:dyDescent="0.25">
      <c r="A305" s="21" t="s">
        <v>779</v>
      </c>
      <c r="B305" s="389" t="s">
        <v>824</v>
      </c>
      <c r="C305" s="389" t="s">
        <v>148</v>
      </c>
      <c r="D305" s="389" t="s">
        <v>125</v>
      </c>
      <c r="E305" s="389"/>
      <c r="F305" s="388"/>
      <c r="G305" s="9">
        <f>G306</f>
        <v>974.8</v>
      </c>
      <c r="H305" s="9">
        <f t="shared" si="139"/>
        <v>974.8</v>
      </c>
      <c r="I305" s="9">
        <f t="shared" si="139"/>
        <v>974.8</v>
      </c>
      <c r="J305" s="232"/>
      <c r="K305" s="232"/>
      <c r="L305" s="232"/>
      <c r="M305" s="232"/>
      <c r="N305" s="232"/>
    </row>
    <row r="306" spans="1:14" s="241" customFormat="1" ht="47.25" x14ac:dyDescent="0.25">
      <c r="A306" s="386" t="s">
        <v>152</v>
      </c>
      <c r="B306" s="389" t="s">
        <v>824</v>
      </c>
      <c r="C306" s="389" t="s">
        <v>148</v>
      </c>
      <c r="D306" s="389" t="s">
        <v>125</v>
      </c>
      <c r="E306" s="389" t="s">
        <v>153</v>
      </c>
      <c r="F306" s="388"/>
      <c r="G306" s="9">
        <f>G307</f>
        <v>974.8</v>
      </c>
      <c r="H306" s="9">
        <f t="shared" si="139"/>
        <v>974.8</v>
      </c>
      <c r="I306" s="9">
        <f t="shared" si="139"/>
        <v>974.8</v>
      </c>
      <c r="J306" s="232"/>
      <c r="K306" s="232"/>
      <c r="L306" s="232"/>
      <c r="M306" s="232"/>
      <c r="N306" s="232"/>
    </row>
    <row r="307" spans="1:14" s="241" customFormat="1" ht="19.899999999999999" customHeight="1" x14ac:dyDescent="0.25">
      <c r="A307" s="101" t="s">
        <v>767</v>
      </c>
      <c r="B307" s="389" t="s">
        <v>824</v>
      </c>
      <c r="C307" s="389" t="s">
        <v>148</v>
      </c>
      <c r="D307" s="389" t="s">
        <v>125</v>
      </c>
      <c r="E307" s="389" t="s">
        <v>768</v>
      </c>
      <c r="F307" s="388"/>
      <c r="G307" s="9">
        <f>'Ведом23-25'!I863</f>
        <v>974.8</v>
      </c>
      <c r="H307" s="9">
        <f>'Ведом23-25'!J863</f>
        <v>974.8</v>
      </c>
      <c r="I307" s="9">
        <f>'Ведом23-25'!K863</f>
        <v>974.8</v>
      </c>
      <c r="J307" s="232"/>
      <c r="K307" s="232"/>
      <c r="L307" s="232"/>
      <c r="M307" s="232"/>
      <c r="N307" s="232"/>
    </row>
    <row r="308" spans="1:14" s="241" customFormat="1" ht="31.5" x14ac:dyDescent="0.25">
      <c r="A308" s="97" t="s">
        <v>939</v>
      </c>
      <c r="B308" s="389" t="s">
        <v>824</v>
      </c>
      <c r="C308" s="389" t="s">
        <v>148</v>
      </c>
      <c r="D308" s="389" t="s">
        <v>125</v>
      </c>
      <c r="E308" s="389" t="s">
        <v>768</v>
      </c>
      <c r="F308" s="388" t="s">
        <v>242</v>
      </c>
      <c r="G308" s="9">
        <f>G307</f>
        <v>974.8</v>
      </c>
      <c r="H308" s="9">
        <f t="shared" ref="H308:I308" si="140">H307</f>
        <v>974.8</v>
      </c>
      <c r="I308" s="9">
        <f t="shared" si="140"/>
        <v>974.8</v>
      </c>
      <c r="J308" s="232"/>
      <c r="K308" s="232"/>
      <c r="L308" s="232"/>
      <c r="M308" s="232"/>
      <c r="N308" s="232"/>
    </row>
    <row r="309" spans="1:14" ht="31.5" x14ac:dyDescent="0.25">
      <c r="A309" s="23" t="s">
        <v>693</v>
      </c>
      <c r="B309" s="208" t="s">
        <v>691</v>
      </c>
      <c r="C309" s="388"/>
      <c r="D309" s="388"/>
      <c r="E309" s="388"/>
      <c r="F309" s="388"/>
      <c r="G309" s="35">
        <f>G310</f>
        <v>2709.8</v>
      </c>
      <c r="H309" s="35">
        <f t="shared" ref="H309:I313" si="141">H310</f>
        <v>0</v>
      </c>
      <c r="I309" s="35">
        <f t="shared" si="141"/>
        <v>0</v>
      </c>
    </row>
    <row r="310" spans="1:14" ht="15.75" x14ac:dyDescent="0.25">
      <c r="A310" s="20" t="s">
        <v>147</v>
      </c>
      <c r="B310" s="389" t="s">
        <v>692</v>
      </c>
      <c r="C310" s="388" t="s">
        <v>148</v>
      </c>
      <c r="D310" s="388"/>
      <c r="E310" s="388"/>
      <c r="F310" s="388"/>
      <c r="G310" s="9">
        <f>G311</f>
        <v>2709.8</v>
      </c>
      <c r="H310" s="9">
        <f t="shared" si="141"/>
        <v>0</v>
      </c>
      <c r="I310" s="9">
        <f t="shared" si="141"/>
        <v>0</v>
      </c>
    </row>
    <row r="311" spans="1:14" s="112" customFormat="1" ht="15.75" x14ac:dyDescent="0.25">
      <c r="A311" s="20" t="s">
        <v>193</v>
      </c>
      <c r="B311" s="389" t="s">
        <v>692</v>
      </c>
      <c r="C311" s="388" t="s">
        <v>148</v>
      </c>
      <c r="D311" s="388" t="s">
        <v>122</v>
      </c>
      <c r="E311" s="388"/>
      <c r="F311" s="388"/>
      <c r="G311" s="9">
        <f>G312</f>
        <v>2709.8</v>
      </c>
      <c r="H311" s="9">
        <f t="shared" si="141"/>
        <v>0</v>
      </c>
      <c r="I311" s="9">
        <f t="shared" si="141"/>
        <v>0</v>
      </c>
      <c r="J311" s="232"/>
      <c r="K311" s="232"/>
      <c r="L311" s="232"/>
      <c r="M311" s="232"/>
      <c r="N311" s="232"/>
    </row>
    <row r="312" spans="1:14" ht="47.25" x14ac:dyDescent="0.25">
      <c r="A312" s="21" t="s">
        <v>845</v>
      </c>
      <c r="B312" s="389" t="s">
        <v>692</v>
      </c>
      <c r="C312" s="388" t="s">
        <v>148</v>
      </c>
      <c r="D312" s="388" t="s">
        <v>122</v>
      </c>
      <c r="E312" s="388"/>
      <c r="F312" s="388"/>
      <c r="G312" s="9">
        <f>G313</f>
        <v>2709.8</v>
      </c>
      <c r="H312" s="9">
        <f t="shared" si="141"/>
        <v>0</v>
      </c>
      <c r="I312" s="9">
        <f t="shared" si="141"/>
        <v>0</v>
      </c>
    </row>
    <row r="313" spans="1:14" ht="47.25" x14ac:dyDescent="0.25">
      <c r="A313" s="21" t="s">
        <v>152</v>
      </c>
      <c r="B313" s="389" t="s">
        <v>692</v>
      </c>
      <c r="C313" s="388" t="s">
        <v>148</v>
      </c>
      <c r="D313" s="388" t="s">
        <v>122</v>
      </c>
      <c r="E313" s="388" t="s">
        <v>153</v>
      </c>
      <c r="F313" s="388"/>
      <c r="G313" s="9">
        <f>G314</f>
        <v>2709.8</v>
      </c>
      <c r="H313" s="9">
        <f t="shared" si="141"/>
        <v>0</v>
      </c>
      <c r="I313" s="9">
        <f t="shared" si="141"/>
        <v>0</v>
      </c>
    </row>
    <row r="314" spans="1:14" s="241" customFormat="1" ht="15.75" x14ac:dyDescent="0.25">
      <c r="A314" s="21" t="s">
        <v>154</v>
      </c>
      <c r="B314" s="389" t="s">
        <v>692</v>
      </c>
      <c r="C314" s="388" t="s">
        <v>148</v>
      </c>
      <c r="D314" s="388" t="s">
        <v>122</v>
      </c>
      <c r="E314" s="388" t="s">
        <v>155</v>
      </c>
      <c r="F314" s="388"/>
      <c r="G314" s="9">
        <f>'Ведом23-25'!I771</f>
        <v>2709.8</v>
      </c>
      <c r="H314" s="9">
        <f>'Ведом23-25'!J771</f>
        <v>0</v>
      </c>
      <c r="I314" s="9">
        <f>'Ведом23-25'!K771</f>
        <v>0</v>
      </c>
      <c r="J314" s="232"/>
      <c r="K314" s="232"/>
      <c r="L314" s="232"/>
      <c r="M314" s="232"/>
      <c r="N314" s="232"/>
    </row>
    <row r="315" spans="1:14" ht="31.5" x14ac:dyDescent="0.25">
      <c r="A315" s="20" t="s">
        <v>939</v>
      </c>
      <c r="B315" s="389" t="s">
        <v>692</v>
      </c>
      <c r="C315" s="388" t="s">
        <v>148</v>
      </c>
      <c r="D315" s="388" t="s">
        <v>122</v>
      </c>
      <c r="E315" s="388" t="s">
        <v>155</v>
      </c>
      <c r="F315" s="388" t="s">
        <v>242</v>
      </c>
      <c r="G315" s="9">
        <f>G314</f>
        <v>2709.8</v>
      </c>
      <c r="H315" s="9">
        <f t="shared" ref="H315:I315" si="142">H314</f>
        <v>0</v>
      </c>
      <c r="I315" s="9">
        <f t="shared" si="142"/>
        <v>0</v>
      </c>
    </row>
    <row r="316" spans="1:14" s="112" customFormat="1" ht="47.25" x14ac:dyDescent="0.25">
      <c r="A316" s="207" t="s">
        <v>947</v>
      </c>
      <c r="B316" s="208" t="s">
        <v>107</v>
      </c>
      <c r="C316" s="388"/>
      <c r="D316" s="388"/>
      <c r="E316" s="388"/>
      <c r="F316" s="388"/>
      <c r="G316" s="35">
        <f t="shared" ref="G316:G321" si="143">G317</f>
        <v>150</v>
      </c>
      <c r="H316" s="35">
        <f t="shared" ref="H316:H321" si="144">H317</f>
        <v>150</v>
      </c>
      <c r="I316" s="35">
        <f t="shared" ref="I316:I321" si="145">I317</f>
        <v>150</v>
      </c>
      <c r="J316" s="232"/>
      <c r="K316" s="232"/>
      <c r="L316" s="232"/>
      <c r="M316" s="232"/>
      <c r="N316" s="232"/>
    </row>
    <row r="317" spans="1:14" s="112" customFormat="1" ht="47.25" x14ac:dyDescent="0.25">
      <c r="A317" s="207" t="s">
        <v>498</v>
      </c>
      <c r="B317" s="208" t="s">
        <v>496</v>
      </c>
      <c r="C317" s="388"/>
      <c r="D317" s="388"/>
      <c r="E317" s="388"/>
      <c r="F317" s="388"/>
      <c r="G317" s="35">
        <f t="shared" si="143"/>
        <v>150</v>
      </c>
      <c r="H317" s="35">
        <f t="shared" si="144"/>
        <v>150</v>
      </c>
      <c r="I317" s="35">
        <f t="shared" si="145"/>
        <v>150</v>
      </c>
      <c r="J317" s="232"/>
      <c r="K317" s="232"/>
      <c r="L317" s="232"/>
      <c r="M317" s="232"/>
      <c r="N317" s="232"/>
    </row>
    <row r="318" spans="1:14" s="241" customFormat="1" ht="15.75" x14ac:dyDescent="0.25">
      <c r="A318" s="386" t="s">
        <v>130</v>
      </c>
      <c r="B318" s="389" t="s">
        <v>496</v>
      </c>
      <c r="C318" s="388" t="s">
        <v>106</v>
      </c>
      <c r="D318" s="388"/>
      <c r="E318" s="388"/>
      <c r="F318" s="388"/>
      <c r="G318" s="9">
        <f t="shared" si="143"/>
        <v>150</v>
      </c>
      <c r="H318" s="9">
        <f t="shared" si="144"/>
        <v>150</v>
      </c>
      <c r="I318" s="9">
        <f t="shared" si="145"/>
        <v>150</v>
      </c>
      <c r="J318" s="232"/>
      <c r="K318" s="232"/>
      <c r="L318" s="232"/>
      <c r="M318" s="232"/>
      <c r="N318" s="232"/>
    </row>
    <row r="319" spans="1:14" s="241" customFormat="1" ht="31.5" x14ac:dyDescent="0.25">
      <c r="A319" s="386" t="s">
        <v>134</v>
      </c>
      <c r="B319" s="389" t="s">
        <v>496</v>
      </c>
      <c r="C319" s="388" t="s">
        <v>106</v>
      </c>
      <c r="D319" s="388" t="s">
        <v>135</v>
      </c>
      <c r="E319" s="388"/>
      <c r="F319" s="388"/>
      <c r="G319" s="9">
        <f t="shared" si="143"/>
        <v>150</v>
      </c>
      <c r="H319" s="9">
        <f t="shared" si="144"/>
        <v>150</v>
      </c>
      <c r="I319" s="9">
        <f t="shared" si="145"/>
        <v>150</v>
      </c>
      <c r="J319" s="232"/>
      <c r="K319" s="232"/>
      <c r="L319" s="232"/>
      <c r="M319" s="232"/>
      <c r="N319" s="232"/>
    </row>
    <row r="320" spans="1:14" s="112" customFormat="1" ht="31.5" x14ac:dyDescent="0.25">
      <c r="A320" s="386" t="s">
        <v>499</v>
      </c>
      <c r="B320" s="389" t="s">
        <v>497</v>
      </c>
      <c r="C320" s="388" t="s">
        <v>106</v>
      </c>
      <c r="D320" s="388" t="s">
        <v>135</v>
      </c>
      <c r="E320" s="388"/>
      <c r="F320" s="388"/>
      <c r="G320" s="9">
        <f t="shared" si="143"/>
        <v>150</v>
      </c>
      <c r="H320" s="9">
        <f t="shared" si="144"/>
        <v>150</v>
      </c>
      <c r="I320" s="9">
        <f t="shared" si="145"/>
        <v>150</v>
      </c>
      <c r="J320" s="232"/>
      <c r="K320" s="232"/>
      <c r="L320" s="232"/>
      <c r="M320" s="232"/>
      <c r="N320" s="232"/>
    </row>
    <row r="321" spans="1:14" s="112" customFormat="1" ht="15.75" x14ac:dyDescent="0.25">
      <c r="A321" s="386" t="s">
        <v>95</v>
      </c>
      <c r="B321" s="389" t="s">
        <v>497</v>
      </c>
      <c r="C321" s="388" t="s">
        <v>106</v>
      </c>
      <c r="D321" s="388" t="s">
        <v>135</v>
      </c>
      <c r="E321" s="388" t="s">
        <v>101</v>
      </c>
      <c r="F321" s="388"/>
      <c r="G321" s="9">
        <f t="shared" si="143"/>
        <v>150</v>
      </c>
      <c r="H321" s="9">
        <f t="shared" si="144"/>
        <v>150</v>
      </c>
      <c r="I321" s="9">
        <f t="shared" si="145"/>
        <v>150</v>
      </c>
      <c r="J321" s="232"/>
      <c r="K321" s="232"/>
      <c r="L321" s="232"/>
      <c r="M321" s="232"/>
      <c r="N321" s="232"/>
    </row>
    <row r="322" spans="1:14" s="112" customFormat="1" ht="47.25" x14ac:dyDescent="0.25">
      <c r="A322" s="386" t="s">
        <v>113</v>
      </c>
      <c r="B322" s="389" t="s">
        <v>497</v>
      </c>
      <c r="C322" s="388" t="s">
        <v>106</v>
      </c>
      <c r="D322" s="388" t="s">
        <v>135</v>
      </c>
      <c r="E322" s="388" t="s">
        <v>108</v>
      </c>
      <c r="F322" s="388"/>
      <c r="G322" s="9">
        <f>'Ведом23-25'!I243</f>
        <v>150</v>
      </c>
      <c r="H322" s="9">
        <f>'Ведом23-25'!J243</f>
        <v>150</v>
      </c>
      <c r="I322" s="9">
        <f>'Ведом23-25'!K243</f>
        <v>150</v>
      </c>
      <c r="J322" s="232"/>
      <c r="K322" s="232"/>
      <c r="L322" s="232"/>
      <c r="M322" s="232"/>
      <c r="N322" s="232"/>
    </row>
    <row r="323" spans="1:14" s="112" customFormat="1" ht="22.9" customHeight="1" x14ac:dyDescent="0.25">
      <c r="A323" s="20" t="s">
        <v>941</v>
      </c>
      <c r="B323" s="389" t="s">
        <v>497</v>
      </c>
      <c r="C323" s="388" t="s">
        <v>106</v>
      </c>
      <c r="D323" s="388" t="s">
        <v>135</v>
      </c>
      <c r="E323" s="388" t="s">
        <v>108</v>
      </c>
      <c r="F323" s="388" t="s">
        <v>243</v>
      </c>
      <c r="G323" s="9">
        <f>G322</f>
        <v>150</v>
      </c>
      <c r="H323" s="9">
        <f t="shared" ref="H323:I323" si="146">H322</f>
        <v>150</v>
      </c>
      <c r="I323" s="9">
        <f t="shared" si="146"/>
        <v>150</v>
      </c>
      <c r="J323" s="232"/>
      <c r="K323" s="232"/>
      <c r="L323" s="232"/>
      <c r="M323" s="232"/>
      <c r="N323" s="232"/>
    </row>
    <row r="324" spans="1:14" s="112" customFormat="1" ht="47.25" x14ac:dyDescent="0.25">
      <c r="A324" s="207" t="s">
        <v>905</v>
      </c>
      <c r="B324" s="208" t="s">
        <v>109</v>
      </c>
      <c r="C324" s="208"/>
      <c r="D324" s="388"/>
      <c r="E324" s="388"/>
      <c r="F324" s="388"/>
      <c r="G324" s="35">
        <f>G325+G332+G351</f>
        <v>603</v>
      </c>
      <c r="H324" s="35">
        <f t="shared" ref="H324:I324" si="147">H325+H332+H351</f>
        <v>523</v>
      </c>
      <c r="I324" s="35">
        <f t="shared" si="147"/>
        <v>523</v>
      </c>
      <c r="J324" s="232"/>
      <c r="K324" s="232"/>
      <c r="L324" s="232"/>
      <c r="M324" s="232"/>
      <c r="N324" s="232"/>
    </row>
    <row r="325" spans="1:14" s="241" customFormat="1" ht="78.75" x14ac:dyDescent="0.25">
      <c r="A325" s="34" t="s">
        <v>948</v>
      </c>
      <c r="B325" s="6" t="s">
        <v>326</v>
      </c>
      <c r="C325" s="208"/>
      <c r="D325" s="389"/>
      <c r="E325" s="208"/>
      <c r="F325" s="388"/>
      <c r="G325" s="35">
        <f>G326</f>
        <v>526</v>
      </c>
      <c r="H325" s="35">
        <f t="shared" ref="H325:I329" si="148">H326</f>
        <v>446</v>
      </c>
      <c r="I325" s="35">
        <f t="shared" si="148"/>
        <v>446</v>
      </c>
      <c r="J325" s="232"/>
      <c r="K325" s="232"/>
      <c r="L325" s="232"/>
      <c r="M325" s="232"/>
      <c r="N325" s="232"/>
    </row>
    <row r="326" spans="1:14" s="241" customFormat="1" ht="15.75" x14ac:dyDescent="0.25">
      <c r="A326" s="20" t="s">
        <v>83</v>
      </c>
      <c r="B326" s="388" t="s">
        <v>326</v>
      </c>
      <c r="C326" s="208"/>
      <c r="D326" s="389"/>
      <c r="E326" s="208"/>
      <c r="F326" s="388"/>
      <c r="G326" s="9">
        <f>G327</f>
        <v>526</v>
      </c>
      <c r="H326" s="9">
        <f t="shared" si="148"/>
        <v>446</v>
      </c>
      <c r="I326" s="9">
        <f t="shared" si="148"/>
        <v>446</v>
      </c>
      <c r="J326" s="232"/>
      <c r="K326" s="232"/>
      <c r="L326" s="232"/>
      <c r="M326" s="232"/>
      <c r="N326" s="232"/>
    </row>
    <row r="327" spans="1:14" s="241" customFormat="1" ht="63" x14ac:dyDescent="0.25">
      <c r="A327" s="20" t="s">
        <v>105</v>
      </c>
      <c r="B327" s="388" t="s">
        <v>326</v>
      </c>
      <c r="C327" s="389" t="s">
        <v>84</v>
      </c>
      <c r="D327" s="389" t="s">
        <v>106</v>
      </c>
      <c r="E327" s="208"/>
      <c r="F327" s="388"/>
      <c r="G327" s="9">
        <f>G328</f>
        <v>526</v>
      </c>
      <c r="H327" s="9">
        <f t="shared" si="148"/>
        <v>446</v>
      </c>
      <c r="I327" s="9">
        <f t="shared" si="148"/>
        <v>446</v>
      </c>
      <c r="J327" s="232"/>
      <c r="K327" s="232"/>
      <c r="L327" s="232"/>
      <c r="M327" s="232"/>
      <c r="N327" s="232"/>
    </row>
    <row r="328" spans="1:14" s="241" customFormat="1" ht="47.25" x14ac:dyDescent="0.25">
      <c r="A328" s="20" t="s">
        <v>644</v>
      </c>
      <c r="B328" s="388" t="s">
        <v>320</v>
      </c>
      <c r="C328" s="389" t="s">
        <v>84</v>
      </c>
      <c r="D328" s="389" t="s">
        <v>106</v>
      </c>
      <c r="E328" s="389"/>
      <c r="F328" s="388"/>
      <c r="G328" s="9">
        <f>G329</f>
        <v>526</v>
      </c>
      <c r="H328" s="9">
        <f t="shared" si="148"/>
        <v>446</v>
      </c>
      <c r="I328" s="9">
        <f t="shared" si="148"/>
        <v>446</v>
      </c>
      <c r="J328" s="232"/>
      <c r="K328" s="232"/>
      <c r="L328" s="232"/>
      <c r="M328" s="232"/>
      <c r="N328" s="232"/>
    </row>
    <row r="329" spans="1:14" s="241" customFormat="1" ht="31.5" x14ac:dyDescent="0.25">
      <c r="A329" s="386" t="s">
        <v>91</v>
      </c>
      <c r="B329" s="388" t="s">
        <v>320</v>
      </c>
      <c r="C329" s="389" t="s">
        <v>84</v>
      </c>
      <c r="D329" s="389" t="s">
        <v>106</v>
      </c>
      <c r="E329" s="389" t="s">
        <v>92</v>
      </c>
      <c r="F329" s="388"/>
      <c r="G329" s="9">
        <f>G330</f>
        <v>526</v>
      </c>
      <c r="H329" s="9">
        <f t="shared" si="148"/>
        <v>446</v>
      </c>
      <c r="I329" s="9">
        <f t="shared" si="148"/>
        <v>446</v>
      </c>
      <c r="J329" s="232"/>
      <c r="K329" s="232"/>
      <c r="L329" s="232"/>
      <c r="M329" s="232"/>
      <c r="N329" s="232"/>
    </row>
    <row r="330" spans="1:14" s="241" customFormat="1" ht="47.25" x14ac:dyDescent="0.25">
      <c r="A330" s="386" t="s">
        <v>93</v>
      </c>
      <c r="B330" s="388" t="s">
        <v>320</v>
      </c>
      <c r="C330" s="389" t="s">
        <v>84</v>
      </c>
      <c r="D330" s="389" t="s">
        <v>106</v>
      </c>
      <c r="E330" s="389" t="s">
        <v>94</v>
      </c>
      <c r="F330" s="388"/>
      <c r="G330" s="9">
        <f>'Ведом23-25'!I101</f>
        <v>526</v>
      </c>
      <c r="H330" s="9">
        <f>'Ведом23-25'!J101</f>
        <v>446</v>
      </c>
      <c r="I330" s="9">
        <f>'Ведом23-25'!K101</f>
        <v>446</v>
      </c>
      <c r="J330" s="232"/>
      <c r="K330" s="232"/>
      <c r="L330" s="232"/>
      <c r="M330" s="232"/>
      <c r="N330" s="232"/>
    </row>
    <row r="331" spans="1:14" s="241" customFormat="1" ht="31.5" x14ac:dyDescent="0.25">
      <c r="A331" s="20" t="s">
        <v>941</v>
      </c>
      <c r="B331" s="388" t="s">
        <v>320</v>
      </c>
      <c r="C331" s="389" t="s">
        <v>84</v>
      </c>
      <c r="D331" s="389" t="s">
        <v>106</v>
      </c>
      <c r="E331" s="389" t="s">
        <v>94</v>
      </c>
      <c r="F331" s="388" t="s">
        <v>243</v>
      </c>
      <c r="G331" s="9">
        <f>G330</f>
        <v>526</v>
      </c>
      <c r="H331" s="9">
        <f t="shared" ref="H331:I331" si="149">H330</f>
        <v>446</v>
      </c>
      <c r="I331" s="9">
        <f t="shared" si="149"/>
        <v>446</v>
      </c>
      <c r="J331" s="232"/>
      <c r="K331" s="232"/>
      <c r="L331" s="232"/>
      <c r="M331" s="232"/>
      <c r="N331" s="232"/>
    </row>
    <row r="332" spans="1:14" s="112" customFormat="1" ht="78.75" x14ac:dyDescent="0.25">
      <c r="A332" s="383" t="s">
        <v>906</v>
      </c>
      <c r="B332" s="6" t="s">
        <v>327</v>
      </c>
      <c r="C332" s="208"/>
      <c r="D332" s="388"/>
      <c r="E332" s="388"/>
      <c r="F332" s="388"/>
      <c r="G332" s="35">
        <f>G333</f>
        <v>77</v>
      </c>
      <c r="H332" s="35">
        <f t="shared" ref="H332:I332" si="150">H333</f>
        <v>77</v>
      </c>
      <c r="I332" s="35">
        <f t="shared" si="150"/>
        <v>77</v>
      </c>
      <c r="J332" s="232"/>
      <c r="K332" s="232"/>
      <c r="L332" s="232"/>
      <c r="M332" s="232"/>
      <c r="N332" s="232"/>
    </row>
    <row r="333" spans="1:14" s="241" customFormat="1" ht="15.75" x14ac:dyDescent="0.25">
      <c r="A333" s="20" t="s">
        <v>83</v>
      </c>
      <c r="B333" s="388" t="s">
        <v>327</v>
      </c>
      <c r="C333" s="389" t="s">
        <v>84</v>
      </c>
      <c r="D333" s="388"/>
      <c r="E333" s="388"/>
      <c r="F333" s="388"/>
      <c r="G333" s="9">
        <f>G339</f>
        <v>77</v>
      </c>
      <c r="H333" s="9">
        <f t="shared" ref="H333:I333" si="151">H339</f>
        <v>77</v>
      </c>
      <c r="I333" s="9">
        <f t="shared" si="151"/>
        <v>77</v>
      </c>
      <c r="J333" s="232"/>
      <c r="K333" s="232"/>
      <c r="L333" s="232"/>
      <c r="M333" s="232"/>
      <c r="N333" s="232"/>
    </row>
    <row r="334" spans="1:14" s="241" customFormat="1" ht="47.25" x14ac:dyDescent="0.25">
      <c r="A334" s="20" t="s">
        <v>231</v>
      </c>
      <c r="B334" s="388" t="s">
        <v>327</v>
      </c>
      <c r="C334" s="389" t="s">
        <v>84</v>
      </c>
      <c r="D334" s="388" t="s">
        <v>122</v>
      </c>
      <c r="E334" s="388"/>
      <c r="F334" s="388"/>
      <c r="G334" s="9">
        <f>G335</f>
        <v>0</v>
      </c>
      <c r="H334" s="9">
        <f t="shared" ref="H334:I336" si="152">H335</f>
        <v>0</v>
      </c>
      <c r="I334" s="9">
        <f t="shared" si="152"/>
        <v>0</v>
      </c>
      <c r="J334" s="232"/>
      <c r="K334" s="232"/>
      <c r="L334" s="232"/>
      <c r="M334" s="232"/>
      <c r="N334" s="232"/>
    </row>
    <row r="335" spans="1:14" s="112" customFormat="1" ht="63" x14ac:dyDescent="0.25">
      <c r="A335" s="21" t="s">
        <v>266</v>
      </c>
      <c r="B335" s="388" t="s">
        <v>436</v>
      </c>
      <c r="C335" s="389" t="s">
        <v>84</v>
      </c>
      <c r="D335" s="388" t="s">
        <v>122</v>
      </c>
      <c r="E335" s="388"/>
      <c r="F335" s="388"/>
      <c r="G335" s="9">
        <f>G336</f>
        <v>0</v>
      </c>
      <c r="H335" s="9">
        <f t="shared" si="152"/>
        <v>0</v>
      </c>
      <c r="I335" s="9">
        <f t="shared" si="152"/>
        <v>0</v>
      </c>
      <c r="J335" s="232"/>
      <c r="K335" s="232"/>
      <c r="L335" s="232"/>
      <c r="M335" s="232"/>
      <c r="N335" s="232"/>
    </row>
    <row r="336" spans="1:14" s="112" customFormat="1" ht="31.5" x14ac:dyDescent="0.25">
      <c r="A336" s="386" t="s">
        <v>91</v>
      </c>
      <c r="B336" s="388" t="s">
        <v>436</v>
      </c>
      <c r="C336" s="389" t="s">
        <v>84</v>
      </c>
      <c r="D336" s="388" t="s">
        <v>122</v>
      </c>
      <c r="E336" s="389" t="s">
        <v>92</v>
      </c>
      <c r="F336" s="388"/>
      <c r="G336" s="9">
        <f>G337</f>
        <v>0</v>
      </c>
      <c r="H336" s="9">
        <f t="shared" si="152"/>
        <v>0</v>
      </c>
      <c r="I336" s="9">
        <f t="shared" si="152"/>
        <v>0</v>
      </c>
      <c r="J336" s="232"/>
      <c r="K336" s="232"/>
      <c r="L336" s="232"/>
      <c r="M336" s="232"/>
      <c r="N336" s="232"/>
    </row>
    <row r="337" spans="1:14" s="112" customFormat="1" ht="47.25" x14ac:dyDescent="0.25">
      <c r="A337" s="386" t="s">
        <v>93</v>
      </c>
      <c r="B337" s="388" t="s">
        <v>436</v>
      </c>
      <c r="C337" s="389" t="s">
        <v>84</v>
      </c>
      <c r="D337" s="388" t="s">
        <v>122</v>
      </c>
      <c r="E337" s="389" t="s">
        <v>94</v>
      </c>
      <c r="F337" s="388"/>
      <c r="G337" s="9">
        <f>'Ведом23-25'!I57</f>
        <v>0</v>
      </c>
      <c r="H337" s="9">
        <f>'Ведом23-25'!J57</f>
        <v>0</v>
      </c>
      <c r="I337" s="9">
        <f>'Ведом23-25'!K57</f>
        <v>0</v>
      </c>
      <c r="J337" s="232"/>
      <c r="K337" s="232"/>
      <c r="L337" s="232"/>
      <c r="M337" s="232"/>
      <c r="N337" s="232"/>
    </row>
    <row r="338" spans="1:14" s="241" customFormat="1" ht="17.45" customHeight="1" x14ac:dyDescent="0.25">
      <c r="A338" s="20" t="s">
        <v>941</v>
      </c>
      <c r="B338" s="388" t="s">
        <v>436</v>
      </c>
      <c r="C338" s="389" t="s">
        <v>84</v>
      </c>
      <c r="D338" s="388" t="s">
        <v>122</v>
      </c>
      <c r="E338" s="389" t="s">
        <v>94</v>
      </c>
      <c r="F338" s="388" t="s">
        <v>243</v>
      </c>
      <c r="G338" s="9">
        <f>G337</f>
        <v>0</v>
      </c>
      <c r="H338" s="9">
        <f t="shared" ref="H338:I338" si="153">H337</f>
        <v>0</v>
      </c>
      <c r="I338" s="9">
        <f t="shared" si="153"/>
        <v>0</v>
      </c>
      <c r="J338" s="232"/>
      <c r="K338" s="232"/>
      <c r="L338" s="232"/>
      <c r="M338" s="232"/>
      <c r="N338" s="232"/>
    </row>
    <row r="339" spans="1:14" s="241" customFormat="1" ht="63" x14ac:dyDescent="0.25">
      <c r="A339" s="20" t="s">
        <v>105</v>
      </c>
      <c r="B339" s="388" t="s">
        <v>327</v>
      </c>
      <c r="C339" s="389" t="s">
        <v>84</v>
      </c>
      <c r="D339" s="388" t="s">
        <v>106</v>
      </c>
      <c r="E339" s="389"/>
      <c r="F339" s="388"/>
      <c r="G339" s="9">
        <f>G340+G347</f>
        <v>77</v>
      </c>
      <c r="H339" s="9">
        <f t="shared" ref="H339:I339" si="154">H340+H347</f>
        <v>77</v>
      </c>
      <c r="I339" s="9">
        <f t="shared" si="154"/>
        <v>77</v>
      </c>
      <c r="J339" s="232"/>
      <c r="K339" s="232"/>
      <c r="L339" s="232"/>
      <c r="M339" s="232"/>
      <c r="N339" s="232"/>
    </row>
    <row r="340" spans="1:14" s="241" customFormat="1" ht="63" x14ac:dyDescent="0.25">
      <c r="A340" s="90" t="s">
        <v>110</v>
      </c>
      <c r="B340" s="388" t="s">
        <v>321</v>
      </c>
      <c r="C340" s="389" t="s">
        <v>84</v>
      </c>
      <c r="D340" s="388" t="s">
        <v>106</v>
      </c>
      <c r="E340" s="389"/>
      <c r="F340" s="388"/>
      <c r="G340" s="9">
        <f>G341+G344</f>
        <v>77</v>
      </c>
      <c r="H340" s="9">
        <f t="shared" ref="H340:I340" si="155">H341+H344</f>
        <v>77</v>
      </c>
      <c r="I340" s="9">
        <f t="shared" si="155"/>
        <v>77</v>
      </c>
      <c r="J340" s="232"/>
      <c r="K340" s="232"/>
      <c r="L340" s="232"/>
      <c r="M340" s="232"/>
      <c r="N340" s="232"/>
    </row>
    <row r="341" spans="1:14" s="241" customFormat="1" ht="78.75" x14ac:dyDescent="0.25">
      <c r="A341" s="386" t="s">
        <v>87</v>
      </c>
      <c r="B341" s="388" t="s">
        <v>321</v>
      </c>
      <c r="C341" s="389" t="s">
        <v>84</v>
      </c>
      <c r="D341" s="388" t="s">
        <v>106</v>
      </c>
      <c r="E341" s="389" t="s">
        <v>88</v>
      </c>
      <c r="F341" s="388"/>
      <c r="G341" s="9">
        <f>G342</f>
        <v>37.200000000000003</v>
      </c>
      <c r="H341" s="9">
        <f t="shared" ref="H341:I341" si="156">H342</f>
        <v>37.200000000000003</v>
      </c>
      <c r="I341" s="9">
        <f t="shared" si="156"/>
        <v>37.200000000000003</v>
      </c>
      <c r="J341" s="232"/>
      <c r="K341" s="232"/>
      <c r="L341" s="232"/>
      <c r="M341" s="232"/>
      <c r="N341" s="232"/>
    </row>
    <row r="342" spans="1:14" s="241" customFormat="1" ht="31.5" x14ac:dyDescent="0.25">
      <c r="A342" s="386" t="s">
        <v>89</v>
      </c>
      <c r="B342" s="388" t="s">
        <v>321</v>
      </c>
      <c r="C342" s="389" t="s">
        <v>84</v>
      </c>
      <c r="D342" s="388" t="s">
        <v>106</v>
      </c>
      <c r="E342" s="389" t="s">
        <v>90</v>
      </c>
      <c r="F342" s="388"/>
      <c r="G342" s="9">
        <f>'Ведом23-25'!I105</f>
        <v>37.200000000000003</v>
      </c>
      <c r="H342" s="9">
        <f>'Ведом23-25'!J105</f>
        <v>37.200000000000003</v>
      </c>
      <c r="I342" s="9">
        <f>'Ведом23-25'!K105</f>
        <v>37.200000000000003</v>
      </c>
      <c r="J342" s="232"/>
      <c r="K342" s="232"/>
      <c r="L342" s="232"/>
      <c r="M342" s="232"/>
      <c r="N342" s="232"/>
    </row>
    <row r="343" spans="1:14" s="241" customFormat="1" ht="17.45" customHeight="1" x14ac:dyDescent="0.25">
      <c r="A343" s="20" t="s">
        <v>941</v>
      </c>
      <c r="B343" s="388" t="s">
        <v>321</v>
      </c>
      <c r="C343" s="389" t="s">
        <v>84</v>
      </c>
      <c r="D343" s="388" t="s">
        <v>106</v>
      </c>
      <c r="E343" s="389" t="s">
        <v>90</v>
      </c>
      <c r="F343" s="388" t="s">
        <v>243</v>
      </c>
      <c r="G343" s="9">
        <f>G342</f>
        <v>37.200000000000003</v>
      </c>
      <c r="H343" s="9">
        <f t="shared" ref="H343:I343" si="157">H342</f>
        <v>37.200000000000003</v>
      </c>
      <c r="I343" s="9">
        <f t="shared" si="157"/>
        <v>37.200000000000003</v>
      </c>
      <c r="J343" s="232"/>
      <c r="K343" s="232"/>
      <c r="L343" s="232"/>
      <c r="M343" s="232"/>
      <c r="N343" s="232"/>
    </row>
    <row r="344" spans="1:14" s="241" customFormat="1" ht="31.5" x14ac:dyDescent="0.25">
      <c r="A344" s="386" t="s">
        <v>91</v>
      </c>
      <c r="B344" s="388" t="s">
        <v>321</v>
      </c>
      <c r="C344" s="389" t="s">
        <v>84</v>
      </c>
      <c r="D344" s="388" t="s">
        <v>106</v>
      </c>
      <c r="E344" s="389" t="s">
        <v>92</v>
      </c>
      <c r="F344" s="388"/>
      <c r="G344" s="9">
        <f>G345</f>
        <v>39.799999999999997</v>
      </c>
      <c r="H344" s="9">
        <f t="shared" ref="H344:I344" si="158">H345</f>
        <v>39.799999999999997</v>
      </c>
      <c r="I344" s="9">
        <f t="shared" si="158"/>
        <v>39.799999999999997</v>
      </c>
      <c r="J344" s="232"/>
      <c r="K344" s="232"/>
      <c r="L344" s="232"/>
      <c r="M344" s="232"/>
      <c r="N344" s="232"/>
    </row>
    <row r="345" spans="1:14" s="241" customFormat="1" ht="47.25" x14ac:dyDescent="0.25">
      <c r="A345" s="386" t="s">
        <v>93</v>
      </c>
      <c r="B345" s="388" t="s">
        <v>321</v>
      </c>
      <c r="C345" s="389" t="s">
        <v>84</v>
      </c>
      <c r="D345" s="388" t="s">
        <v>106</v>
      </c>
      <c r="E345" s="389" t="s">
        <v>94</v>
      </c>
      <c r="F345" s="388"/>
      <c r="G345" s="9">
        <f>'Ведом23-25'!I107</f>
        <v>39.799999999999997</v>
      </c>
      <c r="H345" s="9">
        <f>'Ведом23-25'!J107</f>
        <v>39.799999999999997</v>
      </c>
      <c r="I345" s="9">
        <f>'Ведом23-25'!K107</f>
        <v>39.799999999999997</v>
      </c>
      <c r="J345" s="232"/>
      <c r="K345" s="232"/>
      <c r="L345" s="232"/>
      <c r="M345" s="232"/>
      <c r="N345" s="232"/>
    </row>
    <row r="346" spans="1:14" s="241" customFormat="1" ht="19.899999999999999" customHeight="1" x14ac:dyDescent="0.25">
      <c r="A346" s="20" t="s">
        <v>941</v>
      </c>
      <c r="B346" s="388" t="s">
        <v>321</v>
      </c>
      <c r="C346" s="389" t="s">
        <v>84</v>
      </c>
      <c r="D346" s="388" t="s">
        <v>106</v>
      </c>
      <c r="E346" s="389" t="s">
        <v>94</v>
      </c>
      <c r="F346" s="388" t="s">
        <v>243</v>
      </c>
      <c r="G346" s="9">
        <f>G345</f>
        <v>39.799999999999997</v>
      </c>
      <c r="H346" s="9">
        <f t="shared" ref="H346:I346" si="159">H345</f>
        <v>39.799999999999997</v>
      </c>
      <c r="I346" s="9">
        <f t="shared" si="159"/>
        <v>39.799999999999997</v>
      </c>
      <c r="J346" s="232"/>
      <c r="K346" s="232"/>
      <c r="L346" s="232"/>
      <c r="M346" s="232"/>
      <c r="N346" s="232"/>
    </row>
    <row r="347" spans="1:14" s="241" customFormat="1" ht="47.25" x14ac:dyDescent="0.25">
      <c r="A347" s="21" t="s">
        <v>520</v>
      </c>
      <c r="B347" s="388" t="s">
        <v>436</v>
      </c>
      <c r="C347" s="389" t="s">
        <v>84</v>
      </c>
      <c r="D347" s="388" t="s">
        <v>106</v>
      </c>
      <c r="E347" s="389"/>
      <c r="F347" s="388"/>
      <c r="G347" s="9">
        <f>G348</f>
        <v>0</v>
      </c>
      <c r="H347" s="9">
        <f t="shared" ref="H347:I348" si="160">H348</f>
        <v>0</v>
      </c>
      <c r="I347" s="9">
        <f t="shared" si="160"/>
        <v>0</v>
      </c>
      <c r="J347" s="232"/>
      <c r="K347" s="232"/>
      <c r="L347" s="232"/>
      <c r="M347" s="232"/>
      <c r="N347" s="232"/>
    </row>
    <row r="348" spans="1:14" s="241" customFormat="1" ht="31.5" x14ac:dyDescent="0.25">
      <c r="A348" s="386" t="s">
        <v>91</v>
      </c>
      <c r="B348" s="388" t="s">
        <v>436</v>
      </c>
      <c r="C348" s="389" t="s">
        <v>84</v>
      </c>
      <c r="D348" s="388" t="s">
        <v>106</v>
      </c>
      <c r="E348" s="389" t="s">
        <v>92</v>
      </c>
      <c r="F348" s="388"/>
      <c r="G348" s="9">
        <f>G349</f>
        <v>0</v>
      </c>
      <c r="H348" s="9">
        <f t="shared" si="160"/>
        <v>0</v>
      </c>
      <c r="I348" s="9">
        <f t="shared" si="160"/>
        <v>0</v>
      </c>
      <c r="J348" s="232"/>
      <c r="K348" s="232"/>
      <c r="L348" s="232"/>
      <c r="M348" s="232"/>
      <c r="N348" s="232"/>
    </row>
    <row r="349" spans="1:14" s="241" customFormat="1" ht="47.25" x14ac:dyDescent="0.25">
      <c r="A349" s="386" t="s">
        <v>93</v>
      </c>
      <c r="B349" s="388" t="s">
        <v>267</v>
      </c>
      <c r="C349" s="389" t="s">
        <v>84</v>
      </c>
      <c r="D349" s="388" t="s">
        <v>106</v>
      </c>
      <c r="E349" s="389" t="s">
        <v>94</v>
      </c>
      <c r="F349" s="388"/>
      <c r="G349" s="9">
        <f>'Ведом23-25'!I110</f>
        <v>0</v>
      </c>
      <c r="H349" s="9">
        <f>'Ведом23-25'!J110</f>
        <v>0</v>
      </c>
      <c r="I349" s="9">
        <f>'Ведом23-25'!K110</f>
        <v>0</v>
      </c>
      <c r="J349" s="232"/>
      <c r="K349" s="232"/>
      <c r="L349" s="232"/>
      <c r="M349" s="232"/>
      <c r="N349" s="232"/>
    </row>
    <row r="350" spans="1:14" s="241" customFormat="1" ht="24.6" customHeight="1" x14ac:dyDescent="0.25">
      <c r="A350" s="20" t="s">
        <v>941</v>
      </c>
      <c r="B350" s="388" t="s">
        <v>267</v>
      </c>
      <c r="C350" s="389" t="s">
        <v>84</v>
      </c>
      <c r="D350" s="388" t="s">
        <v>106</v>
      </c>
      <c r="E350" s="389" t="s">
        <v>94</v>
      </c>
      <c r="F350" s="388" t="s">
        <v>243</v>
      </c>
      <c r="G350" s="9">
        <f>G349</f>
        <v>0</v>
      </c>
      <c r="H350" s="9">
        <f t="shared" ref="H350:I350" si="161">H349</f>
        <v>0</v>
      </c>
      <c r="I350" s="9">
        <f t="shared" si="161"/>
        <v>0</v>
      </c>
      <c r="J350" s="232"/>
      <c r="K350" s="232"/>
      <c r="L350" s="232"/>
      <c r="M350" s="232"/>
      <c r="N350" s="232"/>
    </row>
    <row r="351" spans="1:14" s="112" customFormat="1" ht="63" x14ac:dyDescent="0.25">
      <c r="A351" s="122" t="s">
        <v>446</v>
      </c>
      <c r="B351" s="6" t="s">
        <v>328</v>
      </c>
      <c r="C351" s="208"/>
      <c r="D351" s="388"/>
      <c r="E351" s="208"/>
      <c r="F351" s="388"/>
      <c r="G351" s="203">
        <f>G352</f>
        <v>0</v>
      </c>
      <c r="H351" s="203">
        <f t="shared" ref="H351:I355" si="162">H352</f>
        <v>0</v>
      </c>
      <c r="I351" s="203">
        <f t="shared" si="162"/>
        <v>0</v>
      </c>
      <c r="J351" s="232"/>
      <c r="K351" s="232"/>
      <c r="L351" s="232"/>
      <c r="M351" s="232"/>
      <c r="N351" s="232"/>
    </row>
    <row r="352" spans="1:14" s="241" customFormat="1" ht="15.75" x14ac:dyDescent="0.25">
      <c r="A352" s="20" t="s">
        <v>83</v>
      </c>
      <c r="B352" s="388" t="s">
        <v>328</v>
      </c>
      <c r="C352" s="389" t="s">
        <v>84</v>
      </c>
      <c r="D352" s="388"/>
      <c r="E352" s="208"/>
      <c r="F352" s="388"/>
      <c r="G352" s="204">
        <f>G353</f>
        <v>0</v>
      </c>
      <c r="H352" s="204">
        <f t="shared" si="162"/>
        <v>0</v>
      </c>
      <c r="I352" s="204">
        <f t="shared" si="162"/>
        <v>0</v>
      </c>
      <c r="J352" s="232"/>
      <c r="K352" s="232"/>
      <c r="L352" s="232"/>
      <c r="M352" s="232"/>
      <c r="N352" s="232"/>
    </row>
    <row r="353" spans="1:14" s="241" customFormat="1" ht="63" x14ac:dyDescent="0.25">
      <c r="A353" s="20" t="s">
        <v>105</v>
      </c>
      <c r="B353" s="388" t="s">
        <v>328</v>
      </c>
      <c r="C353" s="389" t="s">
        <v>84</v>
      </c>
      <c r="D353" s="388" t="s">
        <v>106</v>
      </c>
      <c r="E353" s="208"/>
      <c r="F353" s="388"/>
      <c r="G353" s="204">
        <f>G354</f>
        <v>0</v>
      </c>
      <c r="H353" s="204">
        <f t="shared" si="162"/>
        <v>0</v>
      </c>
      <c r="I353" s="204">
        <f t="shared" si="162"/>
        <v>0</v>
      </c>
      <c r="J353" s="232"/>
      <c r="K353" s="232"/>
      <c r="L353" s="232"/>
      <c r="M353" s="232"/>
      <c r="N353" s="232"/>
    </row>
    <row r="354" spans="1:14" s="112" customFormat="1" ht="47.25" x14ac:dyDescent="0.25">
      <c r="A354" s="22" t="s">
        <v>115</v>
      </c>
      <c r="B354" s="388" t="s">
        <v>322</v>
      </c>
      <c r="C354" s="389" t="s">
        <v>84</v>
      </c>
      <c r="D354" s="388" t="s">
        <v>106</v>
      </c>
      <c r="E354" s="389"/>
      <c r="F354" s="388"/>
      <c r="G354" s="9">
        <f>G355</f>
        <v>0</v>
      </c>
      <c r="H354" s="9">
        <f t="shared" si="162"/>
        <v>0</v>
      </c>
      <c r="I354" s="9">
        <f t="shared" si="162"/>
        <v>0</v>
      </c>
      <c r="J354" s="232"/>
      <c r="K354" s="232"/>
      <c r="L354" s="232"/>
      <c r="M354" s="232"/>
      <c r="N354" s="232"/>
    </row>
    <row r="355" spans="1:14" s="112" customFormat="1" ht="31.5" x14ac:dyDescent="0.25">
      <c r="A355" s="386" t="s">
        <v>91</v>
      </c>
      <c r="B355" s="388" t="s">
        <v>322</v>
      </c>
      <c r="C355" s="389" t="s">
        <v>84</v>
      </c>
      <c r="D355" s="388" t="s">
        <v>106</v>
      </c>
      <c r="E355" s="389" t="s">
        <v>92</v>
      </c>
      <c r="F355" s="388"/>
      <c r="G355" s="9">
        <f>G356</f>
        <v>0</v>
      </c>
      <c r="H355" s="9">
        <f t="shared" si="162"/>
        <v>0</v>
      </c>
      <c r="I355" s="9">
        <f t="shared" si="162"/>
        <v>0</v>
      </c>
      <c r="J355" s="232"/>
      <c r="K355" s="232"/>
      <c r="L355" s="232"/>
      <c r="M355" s="232"/>
      <c r="N355" s="232"/>
    </row>
    <row r="356" spans="1:14" s="112" customFormat="1" ht="47.25" x14ac:dyDescent="0.25">
      <c r="A356" s="386" t="s">
        <v>93</v>
      </c>
      <c r="B356" s="388" t="s">
        <v>322</v>
      </c>
      <c r="C356" s="389" t="s">
        <v>84</v>
      </c>
      <c r="D356" s="388" t="s">
        <v>106</v>
      </c>
      <c r="E356" s="389" t="s">
        <v>94</v>
      </c>
      <c r="F356" s="388"/>
      <c r="G356" s="9">
        <f>'Ведом23-25'!I114</f>
        <v>0</v>
      </c>
      <c r="H356" s="9">
        <f>'Ведом23-25'!J114</f>
        <v>0</v>
      </c>
      <c r="I356" s="9">
        <f>'Ведом23-25'!K114</f>
        <v>0</v>
      </c>
      <c r="J356" s="232"/>
      <c r="K356" s="232"/>
      <c r="L356" s="232"/>
      <c r="M356" s="232"/>
      <c r="N356" s="232"/>
    </row>
    <row r="357" spans="1:14" s="112" customFormat="1" ht="25.15" customHeight="1" x14ac:dyDescent="0.25">
      <c r="A357" s="20" t="s">
        <v>941</v>
      </c>
      <c r="B357" s="388" t="s">
        <v>322</v>
      </c>
      <c r="C357" s="389" t="s">
        <v>84</v>
      </c>
      <c r="D357" s="388" t="s">
        <v>106</v>
      </c>
      <c r="E357" s="389" t="s">
        <v>94</v>
      </c>
      <c r="F357" s="388" t="s">
        <v>243</v>
      </c>
      <c r="G357" s="9">
        <f>G356</f>
        <v>0</v>
      </c>
      <c r="H357" s="9">
        <f t="shared" ref="H357:I357" si="163">H356</f>
        <v>0</v>
      </c>
      <c r="I357" s="9">
        <f t="shared" si="163"/>
        <v>0</v>
      </c>
      <c r="J357" s="232"/>
      <c r="K357" s="232"/>
      <c r="L357" s="232"/>
      <c r="M357" s="232"/>
      <c r="N357" s="232"/>
    </row>
    <row r="358" spans="1:14" s="112" customFormat="1" ht="47.25" x14ac:dyDescent="0.25">
      <c r="A358" s="207" t="s">
        <v>949</v>
      </c>
      <c r="B358" s="208" t="s">
        <v>199</v>
      </c>
      <c r="C358" s="208"/>
      <c r="D358" s="389"/>
      <c r="E358" s="388"/>
      <c r="F358" s="388"/>
      <c r="G358" s="35">
        <f>G359+G366+G385+G396+G403+G413+G420</f>
        <v>70367.87</v>
      </c>
      <c r="H358" s="35">
        <f t="shared" ref="H358:I358" si="164">H359+H366+H385+H396+H403+H413+H420</f>
        <v>71711.86</v>
      </c>
      <c r="I358" s="35">
        <f t="shared" si="164"/>
        <v>73782.829999999987</v>
      </c>
      <c r="J358" s="232"/>
      <c r="K358" s="232"/>
      <c r="L358" s="232"/>
      <c r="M358" s="232"/>
      <c r="N358" s="232"/>
    </row>
    <row r="359" spans="1:14" s="112" customFormat="1" ht="31.5" x14ac:dyDescent="0.25">
      <c r="A359" s="207" t="s">
        <v>389</v>
      </c>
      <c r="B359" s="208" t="s">
        <v>616</v>
      </c>
      <c r="C359" s="208"/>
      <c r="D359" s="389"/>
      <c r="E359" s="389"/>
      <c r="F359" s="388"/>
      <c r="G359" s="35">
        <f>G360</f>
        <v>59422.64</v>
      </c>
      <c r="H359" s="35">
        <f t="shared" ref="H359:I363" si="165">H360</f>
        <v>60840.29</v>
      </c>
      <c r="I359" s="35">
        <f t="shared" si="165"/>
        <v>62676.53</v>
      </c>
      <c r="J359" s="232"/>
      <c r="K359" s="232"/>
      <c r="L359" s="232"/>
      <c r="M359" s="232"/>
      <c r="N359" s="232"/>
    </row>
    <row r="360" spans="1:14" s="241" customFormat="1" ht="15.75" x14ac:dyDescent="0.25">
      <c r="A360" s="386" t="s">
        <v>200</v>
      </c>
      <c r="B360" s="389" t="s">
        <v>616</v>
      </c>
      <c r="C360" s="389" t="s">
        <v>201</v>
      </c>
      <c r="D360" s="389"/>
      <c r="E360" s="389"/>
      <c r="F360" s="388"/>
      <c r="G360" s="9">
        <f>G361</f>
        <v>59422.64</v>
      </c>
      <c r="H360" s="9">
        <f t="shared" si="165"/>
        <v>60840.29</v>
      </c>
      <c r="I360" s="9">
        <f t="shared" si="165"/>
        <v>62676.53</v>
      </c>
      <c r="J360" s="232"/>
      <c r="K360" s="232"/>
      <c r="L360" s="232"/>
      <c r="M360" s="232"/>
      <c r="N360" s="232"/>
    </row>
    <row r="361" spans="1:14" s="241" customFormat="1" ht="15.75" x14ac:dyDescent="0.25">
      <c r="A361" s="386" t="s">
        <v>202</v>
      </c>
      <c r="B361" s="389" t="s">
        <v>616</v>
      </c>
      <c r="C361" s="389" t="s">
        <v>201</v>
      </c>
      <c r="D361" s="389" t="s">
        <v>84</v>
      </c>
      <c r="E361" s="389"/>
      <c r="F361" s="388"/>
      <c r="G361" s="9">
        <f>G362</f>
        <v>59422.64</v>
      </c>
      <c r="H361" s="9">
        <f t="shared" si="165"/>
        <v>60840.29</v>
      </c>
      <c r="I361" s="9">
        <f t="shared" si="165"/>
        <v>62676.53</v>
      </c>
      <c r="J361" s="232"/>
      <c r="K361" s="232"/>
      <c r="L361" s="232"/>
      <c r="M361" s="232"/>
      <c r="N361" s="232"/>
    </row>
    <row r="362" spans="1:14" s="112" customFormat="1" ht="31.5" x14ac:dyDescent="0.25">
      <c r="A362" s="386" t="s">
        <v>203</v>
      </c>
      <c r="B362" s="389" t="s">
        <v>617</v>
      </c>
      <c r="C362" s="389" t="s">
        <v>201</v>
      </c>
      <c r="D362" s="389" t="s">
        <v>84</v>
      </c>
      <c r="E362" s="389"/>
      <c r="F362" s="388"/>
      <c r="G362" s="9">
        <f>G363</f>
        <v>59422.64</v>
      </c>
      <c r="H362" s="9">
        <f t="shared" si="165"/>
        <v>60840.29</v>
      </c>
      <c r="I362" s="9">
        <f t="shared" si="165"/>
        <v>62676.53</v>
      </c>
      <c r="J362" s="232"/>
      <c r="K362" s="232"/>
      <c r="L362" s="232"/>
      <c r="M362" s="232"/>
      <c r="N362" s="232"/>
    </row>
    <row r="363" spans="1:14" s="112" customFormat="1" ht="47.25" x14ac:dyDescent="0.25">
      <c r="A363" s="386" t="s">
        <v>152</v>
      </c>
      <c r="B363" s="389" t="s">
        <v>617</v>
      </c>
      <c r="C363" s="389" t="s">
        <v>201</v>
      </c>
      <c r="D363" s="389" t="s">
        <v>84</v>
      </c>
      <c r="E363" s="389" t="s">
        <v>153</v>
      </c>
      <c r="F363" s="388"/>
      <c r="G363" s="9">
        <f>G364</f>
        <v>59422.64</v>
      </c>
      <c r="H363" s="9">
        <f t="shared" si="165"/>
        <v>60840.29</v>
      </c>
      <c r="I363" s="9">
        <f t="shared" si="165"/>
        <v>62676.53</v>
      </c>
      <c r="J363" s="232"/>
      <c r="K363" s="232"/>
      <c r="L363" s="232"/>
      <c r="M363" s="232"/>
      <c r="N363" s="232"/>
    </row>
    <row r="364" spans="1:14" s="112" customFormat="1" ht="15.75" x14ac:dyDescent="0.25">
      <c r="A364" s="386" t="s">
        <v>154</v>
      </c>
      <c r="B364" s="389" t="s">
        <v>617</v>
      </c>
      <c r="C364" s="389" t="s">
        <v>201</v>
      </c>
      <c r="D364" s="389" t="s">
        <v>84</v>
      </c>
      <c r="E364" s="389" t="s">
        <v>155</v>
      </c>
      <c r="F364" s="6"/>
      <c r="G364" s="9">
        <f>'Ведом23-25'!I883</f>
        <v>59422.64</v>
      </c>
      <c r="H364" s="9">
        <f>'Ведом23-25'!J883</f>
        <v>60840.29</v>
      </c>
      <c r="I364" s="9">
        <f>'Ведом23-25'!K883</f>
        <v>62676.53</v>
      </c>
      <c r="J364" s="232"/>
      <c r="K364" s="232"/>
      <c r="L364" s="232"/>
      <c r="M364" s="232"/>
      <c r="N364" s="232"/>
    </row>
    <row r="365" spans="1:14" s="241" customFormat="1" ht="31.5" x14ac:dyDescent="0.25">
      <c r="A365" s="28" t="s">
        <v>950</v>
      </c>
      <c r="B365" s="389" t="s">
        <v>617</v>
      </c>
      <c r="C365" s="389" t="s">
        <v>201</v>
      </c>
      <c r="D365" s="389" t="s">
        <v>84</v>
      </c>
      <c r="E365" s="389" t="s">
        <v>155</v>
      </c>
      <c r="F365" s="388" t="s">
        <v>951</v>
      </c>
      <c r="G365" s="9">
        <f>G364</f>
        <v>59422.64</v>
      </c>
      <c r="H365" s="9">
        <f t="shared" ref="H365:I365" si="166">H364</f>
        <v>60840.29</v>
      </c>
      <c r="I365" s="9">
        <f t="shared" si="166"/>
        <v>62676.53</v>
      </c>
      <c r="J365" s="232"/>
      <c r="K365" s="232"/>
      <c r="L365" s="232"/>
      <c r="M365" s="232"/>
      <c r="N365" s="232"/>
    </row>
    <row r="366" spans="1:14" s="112" customFormat="1" ht="31.5" x14ac:dyDescent="0.25">
      <c r="A366" s="207" t="s">
        <v>393</v>
      </c>
      <c r="B366" s="208" t="s">
        <v>618</v>
      </c>
      <c r="C366" s="208"/>
      <c r="D366" s="389"/>
      <c r="E366" s="208"/>
      <c r="F366" s="388"/>
      <c r="G366" s="35">
        <f>G367</f>
        <v>336</v>
      </c>
      <c r="H366" s="35">
        <f t="shared" ref="H366:I367" si="167">H367</f>
        <v>36</v>
      </c>
      <c r="I366" s="35">
        <f t="shared" si="167"/>
        <v>36</v>
      </c>
      <c r="J366" s="232"/>
      <c r="K366" s="232"/>
      <c r="L366" s="232"/>
      <c r="M366" s="232"/>
      <c r="N366" s="232"/>
    </row>
    <row r="367" spans="1:14" s="241" customFormat="1" ht="15.75" x14ac:dyDescent="0.25">
      <c r="A367" s="386" t="s">
        <v>200</v>
      </c>
      <c r="B367" s="389" t="s">
        <v>618</v>
      </c>
      <c r="C367" s="389" t="s">
        <v>201</v>
      </c>
      <c r="D367" s="389"/>
      <c r="E367" s="208"/>
      <c r="F367" s="388"/>
      <c r="G367" s="9">
        <f>G368</f>
        <v>336</v>
      </c>
      <c r="H367" s="9">
        <f t="shared" si="167"/>
        <v>36</v>
      </c>
      <c r="I367" s="9">
        <f t="shared" si="167"/>
        <v>36</v>
      </c>
      <c r="J367" s="232"/>
      <c r="K367" s="232"/>
      <c r="L367" s="232"/>
      <c r="M367" s="232"/>
      <c r="N367" s="232"/>
    </row>
    <row r="368" spans="1:14" s="241" customFormat="1" ht="15.75" x14ac:dyDescent="0.25">
      <c r="A368" s="386" t="s">
        <v>202</v>
      </c>
      <c r="B368" s="389" t="s">
        <v>618</v>
      </c>
      <c r="C368" s="389" t="s">
        <v>201</v>
      </c>
      <c r="D368" s="389" t="s">
        <v>84</v>
      </c>
      <c r="E368" s="208"/>
      <c r="F368" s="388"/>
      <c r="G368" s="9">
        <f>G369+G373+G377+G381</f>
        <v>336</v>
      </c>
      <c r="H368" s="9">
        <f t="shared" ref="H368:I368" si="168">H369+H373+H377+H381</f>
        <v>36</v>
      </c>
      <c r="I368" s="9">
        <f t="shared" si="168"/>
        <v>36</v>
      </c>
      <c r="J368" s="232"/>
      <c r="K368" s="232"/>
      <c r="L368" s="232"/>
      <c r="M368" s="232"/>
      <c r="N368" s="232"/>
    </row>
    <row r="369" spans="1:14" s="112" customFormat="1" ht="31.5" x14ac:dyDescent="0.25">
      <c r="A369" s="386" t="s">
        <v>156</v>
      </c>
      <c r="B369" s="389" t="s">
        <v>653</v>
      </c>
      <c r="C369" s="389" t="s">
        <v>201</v>
      </c>
      <c r="D369" s="389" t="s">
        <v>84</v>
      </c>
      <c r="E369" s="389"/>
      <c r="F369" s="388"/>
      <c r="G369" s="9">
        <f>G370</f>
        <v>0</v>
      </c>
      <c r="H369" s="9">
        <f t="shared" ref="H369:I370" si="169">H370</f>
        <v>0</v>
      </c>
      <c r="I369" s="9">
        <f t="shared" si="169"/>
        <v>0</v>
      </c>
      <c r="J369" s="232"/>
      <c r="K369" s="232"/>
      <c r="L369" s="232"/>
      <c r="M369" s="232"/>
      <c r="N369" s="232"/>
    </row>
    <row r="370" spans="1:14" s="112" customFormat="1" ht="47.25" x14ac:dyDescent="0.25">
      <c r="A370" s="386" t="s">
        <v>152</v>
      </c>
      <c r="B370" s="389" t="s">
        <v>653</v>
      </c>
      <c r="C370" s="389" t="s">
        <v>201</v>
      </c>
      <c r="D370" s="389" t="s">
        <v>84</v>
      </c>
      <c r="E370" s="389" t="s">
        <v>153</v>
      </c>
      <c r="F370" s="388"/>
      <c r="G370" s="9">
        <f>G371</f>
        <v>0</v>
      </c>
      <c r="H370" s="9">
        <f t="shared" si="169"/>
        <v>0</v>
      </c>
      <c r="I370" s="9">
        <f t="shared" si="169"/>
        <v>0</v>
      </c>
      <c r="J370" s="232"/>
      <c r="K370" s="232"/>
      <c r="L370" s="232"/>
      <c r="M370" s="232"/>
      <c r="N370" s="232"/>
    </row>
    <row r="371" spans="1:14" s="112" customFormat="1" ht="15.75" x14ac:dyDescent="0.25">
      <c r="A371" s="386" t="s">
        <v>154</v>
      </c>
      <c r="B371" s="389" t="s">
        <v>653</v>
      </c>
      <c r="C371" s="389" t="s">
        <v>201</v>
      </c>
      <c r="D371" s="389" t="s">
        <v>84</v>
      </c>
      <c r="E371" s="389" t="s">
        <v>155</v>
      </c>
      <c r="F371" s="388"/>
      <c r="G371" s="9">
        <f>'Ведом23-25'!I887</f>
        <v>0</v>
      </c>
      <c r="H371" s="9">
        <f>'Ведом23-25'!J887</f>
        <v>0</v>
      </c>
      <c r="I371" s="9">
        <f>'Ведом23-25'!K887</f>
        <v>0</v>
      </c>
      <c r="J371" s="232"/>
      <c r="K371" s="232"/>
      <c r="L371" s="232"/>
      <c r="M371" s="232"/>
      <c r="N371" s="232"/>
    </row>
    <row r="372" spans="1:14" s="241" customFormat="1" ht="31.5" x14ac:dyDescent="0.25">
      <c r="A372" s="28" t="s">
        <v>950</v>
      </c>
      <c r="B372" s="389" t="s">
        <v>653</v>
      </c>
      <c r="C372" s="389" t="s">
        <v>201</v>
      </c>
      <c r="D372" s="389" t="s">
        <v>84</v>
      </c>
      <c r="E372" s="389" t="s">
        <v>155</v>
      </c>
      <c r="F372" s="388" t="s">
        <v>951</v>
      </c>
      <c r="G372" s="9">
        <f>G371</f>
        <v>0</v>
      </c>
      <c r="H372" s="9">
        <f t="shared" ref="H372:I372" si="170">H371</f>
        <v>0</v>
      </c>
      <c r="I372" s="9">
        <f t="shared" si="170"/>
        <v>0</v>
      </c>
      <c r="J372" s="232"/>
      <c r="K372" s="232"/>
      <c r="L372" s="232"/>
      <c r="M372" s="232"/>
      <c r="N372" s="232"/>
    </row>
    <row r="373" spans="1:14" s="112" customFormat="1" ht="31.5" x14ac:dyDescent="0.25">
      <c r="A373" s="386" t="s">
        <v>915</v>
      </c>
      <c r="B373" s="389" t="s">
        <v>654</v>
      </c>
      <c r="C373" s="389" t="s">
        <v>201</v>
      </c>
      <c r="D373" s="389" t="s">
        <v>84</v>
      </c>
      <c r="E373" s="389"/>
      <c r="F373" s="388"/>
      <c r="G373" s="9">
        <f>G374</f>
        <v>300</v>
      </c>
      <c r="H373" s="9">
        <f t="shared" ref="H373:I374" si="171">H374</f>
        <v>0</v>
      </c>
      <c r="I373" s="9">
        <f t="shared" si="171"/>
        <v>0</v>
      </c>
      <c r="J373" s="232"/>
      <c r="K373" s="232"/>
      <c r="L373" s="232"/>
      <c r="M373" s="232"/>
      <c r="N373" s="232"/>
    </row>
    <row r="374" spans="1:14" s="112" customFormat="1" ht="47.25" x14ac:dyDescent="0.25">
      <c r="A374" s="386" t="s">
        <v>152</v>
      </c>
      <c r="B374" s="389" t="s">
        <v>654</v>
      </c>
      <c r="C374" s="389" t="s">
        <v>201</v>
      </c>
      <c r="D374" s="389" t="s">
        <v>84</v>
      </c>
      <c r="E374" s="389" t="s">
        <v>153</v>
      </c>
      <c r="F374" s="388"/>
      <c r="G374" s="9">
        <f>G375</f>
        <v>300</v>
      </c>
      <c r="H374" s="9">
        <f t="shared" si="171"/>
        <v>0</v>
      </c>
      <c r="I374" s="9">
        <f t="shared" si="171"/>
        <v>0</v>
      </c>
      <c r="J374" s="232"/>
      <c r="K374" s="232"/>
      <c r="L374" s="232"/>
      <c r="M374" s="232"/>
      <c r="N374" s="232"/>
    </row>
    <row r="375" spans="1:14" s="112" customFormat="1" ht="15.75" x14ac:dyDescent="0.25">
      <c r="A375" s="386" t="s">
        <v>154</v>
      </c>
      <c r="B375" s="389" t="s">
        <v>654</v>
      </c>
      <c r="C375" s="389" t="s">
        <v>201</v>
      </c>
      <c r="D375" s="389" t="s">
        <v>84</v>
      </c>
      <c r="E375" s="389" t="s">
        <v>155</v>
      </c>
      <c r="F375" s="388"/>
      <c r="G375" s="9">
        <f>'Ведом23-25'!I890</f>
        <v>300</v>
      </c>
      <c r="H375" s="9">
        <f>'Ведом23-25'!J890</f>
        <v>0</v>
      </c>
      <c r="I375" s="9">
        <f>'Ведом23-25'!K890</f>
        <v>0</v>
      </c>
      <c r="J375" s="232"/>
      <c r="K375" s="232"/>
      <c r="L375" s="232"/>
      <c r="M375" s="232"/>
      <c r="N375" s="232"/>
    </row>
    <row r="376" spans="1:14" s="241" customFormat="1" ht="31.5" x14ac:dyDescent="0.25">
      <c r="A376" s="28" t="s">
        <v>950</v>
      </c>
      <c r="B376" s="389" t="s">
        <v>654</v>
      </c>
      <c r="C376" s="389" t="s">
        <v>201</v>
      </c>
      <c r="D376" s="389" t="s">
        <v>84</v>
      </c>
      <c r="E376" s="389" t="s">
        <v>155</v>
      </c>
      <c r="F376" s="388" t="s">
        <v>951</v>
      </c>
      <c r="G376" s="9">
        <f>G375</f>
        <v>300</v>
      </c>
      <c r="H376" s="9">
        <f t="shared" ref="H376:I376" si="172">H375</f>
        <v>0</v>
      </c>
      <c r="I376" s="9">
        <f t="shared" si="172"/>
        <v>0</v>
      </c>
      <c r="J376" s="232"/>
      <c r="K376" s="232"/>
      <c r="L376" s="232"/>
      <c r="M376" s="232"/>
      <c r="N376" s="232"/>
    </row>
    <row r="377" spans="1:14" s="112" customFormat="1" ht="31.5" x14ac:dyDescent="0.25">
      <c r="A377" s="386" t="s">
        <v>157</v>
      </c>
      <c r="B377" s="389" t="s">
        <v>619</v>
      </c>
      <c r="C377" s="389" t="s">
        <v>201</v>
      </c>
      <c r="D377" s="389" t="s">
        <v>84</v>
      </c>
      <c r="E377" s="389"/>
      <c r="F377" s="388"/>
      <c r="G377" s="9">
        <f>G378</f>
        <v>36</v>
      </c>
      <c r="H377" s="9">
        <f t="shared" ref="H377:I378" si="173">H378</f>
        <v>36</v>
      </c>
      <c r="I377" s="9">
        <f t="shared" si="173"/>
        <v>36</v>
      </c>
      <c r="J377" s="232"/>
      <c r="K377" s="232"/>
      <c r="L377" s="232"/>
      <c r="M377" s="232"/>
      <c r="N377" s="232"/>
    </row>
    <row r="378" spans="1:14" s="112" customFormat="1" ht="47.25" x14ac:dyDescent="0.25">
      <c r="A378" s="386" t="s">
        <v>152</v>
      </c>
      <c r="B378" s="389" t="s">
        <v>619</v>
      </c>
      <c r="C378" s="389" t="s">
        <v>201</v>
      </c>
      <c r="D378" s="389" t="s">
        <v>84</v>
      </c>
      <c r="E378" s="389" t="s">
        <v>153</v>
      </c>
      <c r="F378" s="388"/>
      <c r="G378" s="9">
        <f>G379</f>
        <v>36</v>
      </c>
      <c r="H378" s="9">
        <f t="shared" si="173"/>
        <v>36</v>
      </c>
      <c r="I378" s="9">
        <f t="shared" si="173"/>
        <v>36</v>
      </c>
      <c r="J378" s="232"/>
      <c r="K378" s="232"/>
      <c r="L378" s="232"/>
      <c r="M378" s="232"/>
      <c r="N378" s="232"/>
    </row>
    <row r="379" spans="1:14" s="112" customFormat="1" ht="21.2" customHeight="1" x14ac:dyDescent="0.25">
      <c r="A379" s="386" t="s">
        <v>154</v>
      </c>
      <c r="B379" s="389" t="s">
        <v>619</v>
      </c>
      <c r="C379" s="389" t="s">
        <v>201</v>
      </c>
      <c r="D379" s="389" t="s">
        <v>84</v>
      </c>
      <c r="E379" s="389" t="s">
        <v>155</v>
      </c>
      <c r="F379" s="388"/>
      <c r="G379" s="9">
        <f>'Ведом23-25'!I893</f>
        <v>36</v>
      </c>
      <c r="H379" s="9">
        <f>'Ведом23-25'!J893</f>
        <v>36</v>
      </c>
      <c r="I379" s="9">
        <f>'Ведом23-25'!K893</f>
        <v>36</v>
      </c>
      <c r="J379" s="232"/>
      <c r="K379" s="232"/>
      <c r="L379" s="232"/>
      <c r="M379" s="232"/>
      <c r="N379" s="232"/>
    </row>
    <row r="380" spans="1:14" s="241" customFormat="1" ht="32.450000000000003" customHeight="1" x14ac:dyDescent="0.25">
      <c r="A380" s="28" t="s">
        <v>950</v>
      </c>
      <c r="B380" s="389" t="s">
        <v>619</v>
      </c>
      <c r="C380" s="389" t="s">
        <v>201</v>
      </c>
      <c r="D380" s="389" t="s">
        <v>84</v>
      </c>
      <c r="E380" s="389" t="s">
        <v>155</v>
      </c>
      <c r="F380" s="388" t="s">
        <v>951</v>
      </c>
      <c r="G380" s="9">
        <f>G379</f>
        <v>36</v>
      </c>
      <c r="H380" s="9">
        <f t="shared" ref="H380:I380" si="174">H379</f>
        <v>36</v>
      </c>
      <c r="I380" s="9">
        <f t="shared" si="174"/>
        <v>36</v>
      </c>
      <c r="J380" s="232"/>
      <c r="K380" s="232"/>
      <c r="L380" s="232"/>
      <c r="M380" s="232"/>
      <c r="N380" s="232"/>
    </row>
    <row r="381" spans="1:14" s="112" customFormat="1" ht="31.5" x14ac:dyDescent="0.25">
      <c r="A381" s="386" t="s">
        <v>159</v>
      </c>
      <c r="B381" s="389" t="s">
        <v>764</v>
      </c>
      <c r="C381" s="389" t="s">
        <v>201</v>
      </c>
      <c r="D381" s="389" t="s">
        <v>84</v>
      </c>
      <c r="E381" s="389"/>
      <c r="F381" s="388"/>
      <c r="G381" s="9">
        <f>G382</f>
        <v>0</v>
      </c>
      <c r="H381" s="9">
        <f t="shared" ref="H381:I382" si="175">H382</f>
        <v>0</v>
      </c>
      <c r="I381" s="9">
        <f t="shared" si="175"/>
        <v>0</v>
      </c>
      <c r="J381" s="232"/>
      <c r="K381" s="232"/>
      <c r="L381" s="232"/>
      <c r="M381" s="232"/>
      <c r="N381" s="232"/>
    </row>
    <row r="382" spans="1:14" s="112" customFormat="1" ht="47.25" x14ac:dyDescent="0.25">
      <c r="A382" s="386" t="s">
        <v>152</v>
      </c>
      <c r="B382" s="389" t="s">
        <v>764</v>
      </c>
      <c r="C382" s="389" t="s">
        <v>201</v>
      </c>
      <c r="D382" s="389" t="s">
        <v>84</v>
      </c>
      <c r="E382" s="389" t="s">
        <v>153</v>
      </c>
      <c r="F382" s="388"/>
      <c r="G382" s="9">
        <f>G383</f>
        <v>0</v>
      </c>
      <c r="H382" s="9">
        <f t="shared" si="175"/>
        <v>0</v>
      </c>
      <c r="I382" s="9">
        <f t="shared" si="175"/>
        <v>0</v>
      </c>
      <c r="J382" s="232"/>
      <c r="K382" s="232"/>
      <c r="L382" s="232"/>
      <c r="M382" s="232"/>
      <c r="N382" s="232"/>
    </row>
    <row r="383" spans="1:14" s="112" customFormat="1" ht="15.75" x14ac:dyDescent="0.25">
      <c r="A383" s="386" t="s">
        <v>154</v>
      </c>
      <c r="B383" s="389" t="s">
        <v>764</v>
      </c>
      <c r="C383" s="389" t="s">
        <v>201</v>
      </c>
      <c r="D383" s="389" t="s">
        <v>84</v>
      </c>
      <c r="E383" s="389" t="s">
        <v>155</v>
      </c>
      <c r="F383" s="388"/>
      <c r="G383" s="9">
        <f>'Ведом23-25'!I896</f>
        <v>0</v>
      </c>
      <c r="H383" s="9">
        <f>'Ведом23-25'!J896</f>
        <v>0</v>
      </c>
      <c r="I383" s="9">
        <f>'Ведом23-25'!K896</f>
        <v>0</v>
      </c>
      <c r="J383" s="232"/>
      <c r="K383" s="232"/>
      <c r="L383" s="232"/>
      <c r="M383" s="232"/>
      <c r="N383" s="232"/>
    </row>
    <row r="384" spans="1:14" s="241" customFormat="1" ht="31.5" x14ac:dyDescent="0.25">
      <c r="A384" s="28" t="s">
        <v>950</v>
      </c>
      <c r="B384" s="389" t="s">
        <v>764</v>
      </c>
      <c r="C384" s="389" t="s">
        <v>201</v>
      </c>
      <c r="D384" s="389" t="s">
        <v>84</v>
      </c>
      <c r="E384" s="389" t="s">
        <v>155</v>
      </c>
      <c r="F384" s="388" t="s">
        <v>951</v>
      </c>
      <c r="G384" s="9">
        <f>G383</f>
        <v>0</v>
      </c>
      <c r="H384" s="9">
        <f t="shared" ref="H384:I384" si="176">H383</f>
        <v>0</v>
      </c>
      <c r="I384" s="9">
        <f t="shared" si="176"/>
        <v>0</v>
      </c>
      <c r="J384" s="232"/>
      <c r="K384" s="232"/>
      <c r="L384" s="232"/>
      <c r="M384" s="232"/>
      <c r="N384" s="232"/>
    </row>
    <row r="385" spans="1:14" s="195" customFormat="1" ht="31.5" x14ac:dyDescent="0.25">
      <c r="A385" s="207" t="s">
        <v>394</v>
      </c>
      <c r="B385" s="208" t="s">
        <v>620</v>
      </c>
      <c r="C385" s="208"/>
      <c r="D385" s="389"/>
      <c r="E385" s="208"/>
      <c r="F385" s="388"/>
      <c r="G385" s="35">
        <f>G386</f>
        <v>1075</v>
      </c>
      <c r="H385" s="35">
        <f t="shared" ref="H385:I386" si="177">H386</f>
        <v>1075</v>
      </c>
      <c r="I385" s="35">
        <f t="shared" si="177"/>
        <v>1075</v>
      </c>
      <c r="J385" s="232"/>
      <c r="K385" s="232"/>
      <c r="L385" s="232"/>
      <c r="M385" s="232"/>
      <c r="N385" s="232"/>
    </row>
    <row r="386" spans="1:14" s="241" customFormat="1" ht="15.75" x14ac:dyDescent="0.25">
      <c r="A386" s="386" t="s">
        <v>200</v>
      </c>
      <c r="B386" s="389" t="s">
        <v>620</v>
      </c>
      <c r="C386" s="389" t="s">
        <v>201</v>
      </c>
      <c r="D386" s="389"/>
      <c r="E386" s="208"/>
      <c r="F386" s="388"/>
      <c r="G386" s="35">
        <f>G387</f>
        <v>1075</v>
      </c>
      <c r="H386" s="35">
        <f t="shared" si="177"/>
        <v>1075</v>
      </c>
      <c r="I386" s="35">
        <f t="shared" si="177"/>
        <v>1075</v>
      </c>
      <c r="J386" s="232"/>
      <c r="K386" s="232"/>
      <c r="L386" s="232"/>
      <c r="M386" s="232"/>
      <c r="N386" s="232"/>
    </row>
    <row r="387" spans="1:14" s="241" customFormat="1" ht="15.75" x14ac:dyDescent="0.25">
      <c r="A387" s="386" t="s">
        <v>202</v>
      </c>
      <c r="B387" s="389" t="s">
        <v>620</v>
      </c>
      <c r="C387" s="389" t="s">
        <v>201</v>
      </c>
      <c r="D387" s="389" t="s">
        <v>84</v>
      </c>
      <c r="E387" s="208"/>
      <c r="F387" s="388"/>
      <c r="G387" s="35">
        <f>G388+G392</f>
        <v>1075</v>
      </c>
      <c r="H387" s="35">
        <f t="shared" ref="H387:I387" si="178">H388+H392</f>
        <v>1075</v>
      </c>
      <c r="I387" s="35">
        <f t="shared" si="178"/>
        <v>1075</v>
      </c>
      <c r="J387" s="232"/>
      <c r="K387" s="232"/>
      <c r="L387" s="232"/>
      <c r="M387" s="232"/>
      <c r="N387" s="232"/>
    </row>
    <row r="388" spans="1:14" s="195" customFormat="1" ht="31.5" x14ac:dyDescent="0.25">
      <c r="A388" s="386" t="s">
        <v>289</v>
      </c>
      <c r="B388" s="389" t="s">
        <v>643</v>
      </c>
      <c r="C388" s="389" t="s">
        <v>201</v>
      </c>
      <c r="D388" s="389" t="s">
        <v>84</v>
      </c>
      <c r="E388" s="389"/>
      <c r="F388" s="388"/>
      <c r="G388" s="9">
        <f>G389</f>
        <v>0</v>
      </c>
      <c r="H388" s="9">
        <f t="shared" ref="H388:I389" si="179">H389</f>
        <v>0</v>
      </c>
      <c r="I388" s="9">
        <f t="shared" si="179"/>
        <v>0</v>
      </c>
      <c r="J388" s="232"/>
      <c r="K388" s="232"/>
      <c r="L388" s="232"/>
      <c r="M388" s="232"/>
      <c r="N388" s="232"/>
    </row>
    <row r="389" spans="1:14" s="195" customFormat="1" ht="47.25" x14ac:dyDescent="0.25">
      <c r="A389" s="386" t="s">
        <v>152</v>
      </c>
      <c r="B389" s="389" t="s">
        <v>643</v>
      </c>
      <c r="C389" s="389" t="s">
        <v>201</v>
      </c>
      <c r="D389" s="389" t="s">
        <v>84</v>
      </c>
      <c r="E389" s="389" t="s">
        <v>153</v>
      </c>
      <c r="F389" s="388"/>
      <c r="G389" s="9">
        <f>G390</f>
        <v>0</v>
      </c>
      <c r="H389" s="9">
        <f t="shared" si="179"/>
        <v>0</v>
      </c>
      <c r="I389" s="9">
        <f t="shared" si="179"/>
        <v>0</v>
      </c>
      <c r="J389" s="232"/>
      <c r="K389" s="232"/>
      <c r="L389" s="232"/>
      <c r="M389" s="232"/>
      <c r="N389" s="232"/>
    </row>
    <row r="390" spans="1:14" s="195" customFormat="1" ht="15.75" x14ac:dyDescent="0.25">
      <c r="A390" s="386" t="s">
        <v>154</v>
      </c>
      <c r="B390" s="389" t="s">
        <v>643</v>
      </c>
      <c r="C390" s="389" t="s">
        <v>201</v>
      </c>
      <c r="D390" s="389" t="s">
        <v>84</v>
      </c>
      <c r="E390" s="389" t="s">
        <v>155</v>
      </c>
      <c r="F390" s="388"/>
      <c r="G390" s="9">
        <f>'Ведом23-25'!I900</f>
        <v>0</v>
      </c>
      <c r="H390" s="9">
        <f>'Ведом23-25'!J900</f>
        <v>0</v>
      </c>
      <c r="I390" s="9">
        <f>'Ведом23-25'!K900</f>
        <v>0</v>
      </c>
      <c r="J390" s="232"/>
      <c r="K390" s="232"/>
      <c r="L390" s="232"/>
      <c r="M390" s="232"/>
      <c r="N390" s="232"/>
    </row>
    <row r="391" spans="1:14" s="241" customFormat="1" ht="31.5" x14ac:dyDescent="0.25">
      <c r="A391" s="28" t="s">
        <v>950</v>
      </c>
      <c r="B391" s="389" t="s">
        <v>643</v>
      </c>
      <c r="C391" s="389" t="s">
        <v>201</v>
      </c>
      <c r="D391" s="389" t="s">
        <v>84</v>
      </c>
      <c r="E391" s="389" t="s">
        <v>155</v>
      </c>
      <c r="F391" s="388" t="s">
        <v>951</v>
      </c>
      <c r="G391" s="9">
        <f>G390</f>
        <v>0</v>
      </c>
      <c r="H391" s="9">
        <f t="shared" ref="H391:I391" si="180">H390</f>
        <v>0</v>
      </c>
      <c r="I391" s="9">
        <f t="shared" si="180"/>
        <v>0</v>
      </c>
      <c r="J391" s="232"/>
      <c r="K391" s="232"/>
      <c r="L391" s="232"/>
      <c r="M391" s="232"/>
      <c r="N391" s="232"/>
    </row>
    <row r="392" spans="1:14" s="195" customFormat="1" ht="31.5" x14ac:dyDescent="0.25">
      <c r="A392" s="28" t="s">
        <v>271</v>
      </c>
      <c r="B392" s="389" t="s">
        <v>621</v>
      </c>
      <c r="C392" s="389" t="s">
        <v>201</v>
      </c>
      <c r="D392" s="389" t="s">
        <v>84</v>
      </c>
      <c r="E392" s="389"/>
      <c r="F392" s="388"/>
      <c r="G392" s="9">
        <f>G393</f>
        <v>1075</v>
      </c>
      <c r="H392" s="9">
        <f t="shared" ref="H392:I393" si="181">H393</f>
        <v>1075</v>
      </c>
      <c r="I392" s="9">
        <f t="shared" si="181"/>
        <v>1075</v>
      </c>
      <c r="J392" s="232"/>
      <c r="K392" s="232"/>
      <c r="L392" s="232"/>
      <c r="M392" s="232"/>
      <c r="N392" s="232"/>
    </row>
    <row r="393" spans="1:14" s="195" customFormat="1" ht="47.25" x14ac:dyDescent="0.25">
      <c r="A393" s="21" t="s">
        <v>152</v>
      </c>
      <c r="B393" s="389" t="s">
        <v>621</v>
      </c>
      <c r="C393" s="389" t="s">
        <v>201</v>
      </c>
      <c r="D393" s="389" t="s">
        <v>84</v>
      </c>
      <c r="E393" s="389" t="s">
        <v>153</v>
      </c>
      <c r="F393" s="388"/>
      <c r="G393" s="9">
        <f>G394</f>
        <v>1075</v>
      </c>
      <c r="H393" s="9">
        <f t="shared" si="181"/>
        <v>1075</v>
      </c>
      <c r="I393" s="9">
        <f t="shared" si="181"/>
        <v>1075</v>
      </c>
      <c r="J393" s="232"/>
      <c r="K393" s="232"/>
      <c r="L393" s="232"/>
      <c r="M393" s="232"/>
      <c r="N393" s="232"/>
    </row>
    <row r="394" spans="1:14" s="195" customFormat="1" ht="15.75" x14ac:dyDescent="0.25">
      <c r="A394" s="21" t="s">
        <v>154</v>
      </c>
      <c r="B394" s="389" t="s">
        <v>621</v>
      </c>
      <c r="C394" s="389" t="s">
        <v>201</v>
      </c>
      <c r="D394" s="389" t="s">
        <v>84</v>
      </c>
      <c r="E394" s="389" t="s">
        <v>155</v>
      </c>
      <c r="F394" s="388"/>
      <c r="G394" s="9">
        <f>'Ведом23-25'!I903</f>
        <v>1075</v>
      </c>
      <c r="H394" s="9">
        <f>'Ведом23-25'!J903</f>
        <v>1075</v>
      </c>
      <c r="I394" s="9">
        <f>'Ведом23-25'!K903</f>
        <v>1075</v>
      </c>
      <c r="J394" s="232"/>
      <c r="K394" s="232"/>
      <c r="L394" s="232"/>
      <c r="M394" s="232"/>
      <c r="N394" s="232"/>
    </row>
    <row r="395" spans="1:14" s="241" customFormat="1" ht="31.5" x14ac:dyDescent="0.25">
      <c r="A395" s="28" t="s">
        <v>950</v>
      </c>
      <c r="B395" s="389" t="s">
        <v>621</v>
      </c>
      <c r="C395" s="389" t="s">
        <v>201</v>
      </c>
      <c r="D395" s="389" t="s">
        <v>84</v>
      </c>
      <c r="E395" s="389" t="s">
        <v>155</v>
      </c>
      <c r="F395" s="388" t="s">
        <v>951</v>
      </c>
      <c r="G395" s="9">
        <f>G394</f>
        <v>1075</v>
      </c>
      <c r="H395" s="9">
        <f t="shared" ref="H395:I395" si="182">H394</f>
        <v>1075</v>
      </c>
      <c r="I395" s="9">
        <f t="shared" si="182"/>
        <v>1075</v>
      </c>
      <c r="J395" s="232"/>
      <c r="K395" s="232"/>
      <c r="L395" s="232"/>
      <c r="M395" s="232"/>
      <c r="N395" s="232"/>
    </row>
    <row r="396" spans="1:14" s="195" customFormat="1" ht="47.25" x14ac:dyDescent="0.25">
      <c r="A396" s="207" t="s">
        <v>363</v>
      </c>
      <c r="B396" s="208" t="s">
        <v>622</v>
      </c>
      <c r="C396" s="208"/>
      <c r="D396" s="208"/>
      <c r="E396" s="208"/>
      <c r="F396" s="6"/>
      <c r="G396" s="35">
        <f>G397</f>
        <v>883.9</v>
      </c>
      <c r="H396" s="35">
        <f t="shared" ref="H396:I400" si="183">H397</f>
        <v>883.9</v>
      </c>
      <c r="I396" s="35">
        <f t="shared" si="183"/>
        <v>883.9</v>
      </c>
      <c r="J396" s="232"/>
      <c r="K396" s="232"/>
      <c r="L396" s="232"/>
      <c r="M396" s="232"/>
      <c r="N396" s="232"/>
    </row>
    <row r="397" spans="1:14" s="241" customFormat="1" ht="15.75" x14ac:dyDescent="0.25">
      <c r="A397" s="386" t="s">
        <v>200</v>
      </c>
      <c r="B397" s="389" t="s">
        <v>622</v>
      </c>
      <c r="C397" s="389" t="s">
        <v>201</v>
      </c>
      <c r="D397" s="389"/>
      <c r="E397" s="208"/>
      <c r="F397" s="6"/>
      <c r="G397" s="9">
        <f>G398</f>
        <v>883.9</v>
      </c>
      <c r="H397" s="9">
        <f t="shared" si="183"/>
        <v>883.9</v>
      </c>
      <c r="I397" s="9">
        <f t="shared" si="183"/>
        <v>883.9</v>
      </c>
      <c r="J397" s="232"/>
      <c r="K397" s="232"/>
      <c r="L397" s="232"/>
      <c r="M397" s="232"/>
      <c r="N397" s="232"/>
    </row>
    <row r="398" spans="1:14" s="241" customFormat="1" ht="15.75" x14ac:dyDescent="0.25">
      <c r="A398" s="386" t="s">
        <v>202</v>
      </c>
      <c r="B398" s="389" t="s">
        <v>622</v>
      </c>
      <c r="C398" s="389" t="s">
        <v>201</v>
      </c>
      <c r="D398" s="389" t="s">
        <v>84</v>
      </c>
      <c r="E398" s="208"/>
      <c r="F398" s="6"/>
      <c r="G398" s="9">
        <f>G399</f>
        <v>883.9</v>
      </c>
      <c r="H398" s="9">
        <f t="shared" si="183"/>
        <v>883.9</v>
      </c>
      <c r="I398" s="9">
        <f t="shared" si="183"/>
        <v>883.9</v>
      </c>
      <c r="J398" s="232"/>
      <c r="K398" s="232"/>
      <c r="L398" s="232"/>
      <c r="M398" s="232"/>
      <c r="N398" s="232"/>
    </row>
    <row r="399" spans="1:14" s="195" customFormat="1" ht="63" x14ac:dyDescent="0.25">
      <c r="A399" s="386" t="s">
        <v>908</v>
      </c>
      <c r="B399" s="389" t="s">
        <v>919</v>
      </c>
      <c r="C399" s="389" t="s">
        <v>201</v>
      </c>
      <c r="D399" s="389" t="s">
        <v>84</v>
      </c>
      <c r="E399" s="389"/>
      <c r="F399" s="388"/>
      <c r="G399" s="9">
        <f>G400</f>
        <v>883.9</v>
      </c>
      <c r="H399" s="9">
        <f t="shared" si="183"/>
        <v>883.9</v>
      </c>
      <c r="I399" s="9">
        <f t="shared" si="183"/>
        <v>883.9</v>
      </c>
      <c r="J399" s="232"/>
      <c r="K399" s="232"/>
      <c r="L399" s="232"/>
      <c r="M399" s="232"/>
      <c r="N399" s="232"/>
    </row>
    <row r="400" spans="1:14" s="195" customFormat="1" ht="47.25" x14ac:dyDescent="0.25">
      <c r="A400" s="386" t="s">
        <v>152</v>
      </c>
      <c r="B400" s="389" t="s">
        <v>919</v>
      </c>
      <c r="C400" s="389" t="s">
        <v>201</v>
      </c>
      <c r="D400" s="389" t="s">
        <v>84</v>
      </c>
      <c r="E400" s="389" t="s">
        <v>153</v>
      </c>
      <c r="F400" s="388"/>
      <c r="G400" s="9">
        <f>G401</f>
        <v>883.9</v>
      </c>
      <c r="H400" s="9">
        <f t="shared" si="183"/>
        <v>883.9</v>
      </c>
      <c r="I400" s="9">
        <f t="shared" si="183"/>
        <v>883.9</v>
      </c>
      <c r="J400" s="232"/>
      <c r="K400" s="232"/>
      <c r="L400" s="232"/>
      <c r="M400" s="232"/>
      <c r="N400" s="232"/>
    </row>
    <row r="401" spans="1:14" s="195" customFormat="1" ht="15.75" x14ac:dyDescent="0.25">
      <c r="A401" s="386" t="s">
        <v>154</v>
      </c>
      <c r="B401" s="389" t="s">
        <v>919</v>
      </c>
      <c r="C401" s="389" t="s">
        <v>201</v>
      </c>
      <c r="D401" s="389" t="s">
        <v>84</v>
      </c>
      <c r="E401" s="389" t="s">
        <v>155</v>
      </c>
      <c r="F401" s="388"/>
      <c r="G401" s="9">
        <f>'Ведом23-25'!I907</f>
        <v>883.9</v>
      </c>
      <c r="H401" s="9">
        <f>'Ведом23-25'!J907</f>
        <v>883.9</v>
      </c>
      <c r="I401" s="9">
        <f>'Ведом23-25'!K907</f>
        <v>883.9</v>
      </c>
      <c r="J401" s="232"/>
      <c r="K401" s="232"/>
      <c r="L401" s="232"/>
      <c r="M401" s="232"/>
      <c r="N401" s="232"/>
    </row>
    <row r="402" spans="1:14" s="241" customFormat="1" ht="31.5" x14ac:dyDescent="0.25">
      <c r="A402" s="28" t="s">
        <v>950</v>
      </c>
      <c r="B402" s="389" t="s">
        <v>919</v>
      </c>
      <c r="C402" s="389" t="s">
        <v>201</v>
      </c>
      <c r="D402" s="389" t="s">
        <v>84</v>
      </c>
      <c r="E402" s="389" t="s">
        <v>155</v>
      </c>
      <c r="F402" s="388" t="s">
        <v>951</v>
      </c>
      <c r="G402" s="9">
        <f>G401</f>
        <v>883.9</v>
      </c>
      <c r="H402" s="9">
        <f t="shared" ref="H402:I402" si="184">H401</f>
        <v>883.9</v>
      </c>
      <c r="I402" s="9">
        <f t="shared" si="184"/>
        <v>883.9</v>
      </c>
      <c r="J402" s="232"/>
      <c r="K402" s="232"/>
      <c r="L402" s="232"/>
      <c r="M402" s="232"/>
      <c r="N402" s="232"/>
    </row>
    <row r="403" spans="1:14" s="241" customFormat="1" ht="31.5" x14ac:dyDescent="0.25">
      <c r="A403" s="34" t="s">
        <v>396</v>
      </c>
      <c r="B403" s="6" t="s">
        <v>623</v>
      </c>
      <c r="C403" s="208"/>
      <c r="D403" s="389"/>
      <c r="E403" s="208"/>
      <c r="F403" s="388"/>
      <c r="G403" s="35">
        <f>G404</f>
        <v>3000</v>
      </c>
      <c r="H403" s="35">
        <f t="shared" ref="H403:I405" si="185">H404</f>
        <v>3000</v>
      </c>
      <c r="I403" s="35">
        <f t="shared" si="185"/>
        <v>3000</v>
      </c>
      <c r="J403" s="232"/>
      <c r="K403" s="232"/>
      <c r="L403" s="232"/>
      <c r="M403" s="232"/>
      <c r="N403" s="232"/>
    </row>
    <row r="404" spans="1:14" s="241" customFormat="1" ht="15.75" x14ac:dyDescent="0.25">
      <c r="A404" s="386" t="s">
        <v>200</v>
      </c>
      <c r="B404" s="388" t="s">
        <v>623</v>
      </c>
      <c r="C404" s="389" t="s">
        <v>201</v>
      </c>
      <c r="D404" s="389"/>
      <c r="E404" s="208"/>
      <c r="F404" s="388"/>
      <c r="G404" s="9">
        <f>G405</f>
        <v>3000</v>
      </c>
      <c r="H404" s="9">
        <f t="shared" si="185"/>
        <v>3000</v>
      </c>
      <c r="I404" s="9">
        <f t="shared" si="185"/>
        <v>3000</v>
      </c>
      <c r="J404" s="232"/>
      <c r="K404" s="232"/>
      <c r="L404" s="232"/>
      <c r="M404" s="232"/>
      <c r="N404" s="232"/>
    </row>
    <row r="405" spans="1:14" s="241" customFormat="1" ht="20.45" customHeight="1" x14ac:dyDescent="0.25">
      <c r="A405" s="386" t="s">
        <v>204</v>
      </c>
      <c r="B405" s="388" t="s">
        <v>623</v>
      </c>
      <c r="C405" s="389" t="s">
        <v>201</v>
      </c>
      <c r="D405" s="389" t="s">
        <v>132</v>
      </c>
      <c r="E405" s="208"/>
      <c r="F405" s="388"/>
      <c r="G405" s="9">
        <f>G406</f>
        <v>3000</v>
      </c>
      <c r="H405" s="9">
        <f t="shared" si="185"/>
        <v>3000</v>
      </c>
      <c r="I405" s="9">
        <f t="shared" si="185"/>
        <v>3000</v>
      </c>
      <c r="J405" s="232"/>
      <c r="K405" s="232"/>
      <c r="L405" s="232"/>
      <c r="M405" s="232"/>
      <c r="N405" s="232"/>
    </row>
    <row r="406" spans="1:14" s="241" customFormat="1" ht="31.5" x14ac:dyDescent="0.25">
      <c r="A406" s="20" t="s">
        <v>397</v>
      </c>
      <c r="B406" s="388" t="s">
        <v>624</v>
      </c>
      <c r="C406" s="389" t="s">
        <v>201</v>
      </c>
      <c r="D406" s="389" t="s">
        <v>132</v>
      </c>
      <c r="E406" s="389"/>
      <c r="F406" s="388"/>
      <c r="G406" s="9">
        <f>G407+G410</f>
        <v>3000</v>
      </c>
      <c r="H406" s="9">
        <f t="shared" ref="H406:I406" si="186">H407+H410</f>
        <v>3000</v>
      </c>
      <c r="I406" s="9">
        <f t="shared" si="186"/>
        <v>3000</v>
      </c>
      <c r="J406" s="232"/>
      <c r="K406" s="232"/>
      <c r="L406" s="232"/>
      <c r="M406" s="232"/>
      <c r="N406" s="232"/>
    </row>
    <row r="407" spans="1:14" s="241" customFormat="1" ht="78.75" x14ac:dyDescent="0.25">
      <c r="A407" s="386" t="s">
        <v>87</v>
      </c>
      <c r="B407" s="388" t="s">
        <v>624</v>
      </c>
      <c r="C407" s="389" t="s">
        <v>201</v>
      </c>
      <c r="D407" s="389" t="s">
        <v>132</v>
      </c>
      <c r="E407" s="389" t="s">
        <v>88</v>
      </c>
      <c r="F407" s="388"/>
      <c r="G407" s="9">
        <f>G408</f>
        <v>2500</v>
      </c>
      <c r="H407" s="9">
        <f t="shared" ref="H407:I407" si="187">H408</f>
        <v>2500</v>
      </c>
      <c r="I407" s="9">
        <f t="shared" si="187"/>
        <v>2500</v>
      </c>
      <c r="J407" s="232"/>
      <c r="K407" s="232"/>
      <c r="L407" s="232"/>
      <c r="M407" s="232"/>
      <c r="N407" s="232"/>
    </row>
    <row r="408" spans="1:14" s="241" customFormat="1" ht="31.5" x14ac:dyDescent="0.25">
      <c r="A408" s="386" t="s">
        <v>171</v>
      </c>
      <c r="B408" s="388" t="s">
        <v>624</v>
      </c>
      <c r="C408" s="389" t="s">
        <v>201</v>
      </c>
      <c r="D408" s="389" t="s">
        <v>132</v>
      </c>
      <c r="E408" s="389" t="s">
        <v>120</v>
      </c>
      <c r="F408" s="388"/>
      <c r="G408" s="9">
        <f>'Ведом23-25'!I961</f>
        <v>2500</v>
      </c>
      <c r="H408" s="9">
        <f>'Ведом23-25'!J961</f>
        <v>2500</v>
      </c>
      <c r="I408" s="9">
        <f>'Ведом23-25'!K961</f>
        <v>2500</v>
      </c>
      <c r="J408" s="232"/>
      <c r="K408" s="232"/>
      <c r="L408" s="232"/>
      <c r="M408" s="232"/>
      <c r="N408" s="232"/>
    </row>
    <row r="409" spans="1:14" s="241" customFormat="1" ht="31.5" x14ac:dyDescent="0.25">
      <c r="A409" s="28" t="s">
        <v>950</v>
      </c>
      <c r="B409" s="388" t="s">
        <v>624</v>
      </c>
      <c r="C409" s="389" t="s">
        <v>201</v>
      </c>
      <c r="D409" s="389" t="s">
        <v>132</v>
      </c>
      <c r="E409" s="389" t="s">
        <v>120</v>
      </c>
      <c r="F409" s="388" t="s">
        <v>951</v>
      </c>
      <c r="G409" s="9">
        <f>G408</f>
        <v>2500</v>
      </c>
      <c r="H409" s="9">
        <f t="shared" ref="H409:I409" si="188">H408</f>
        <v>2500</v>
      </c>
      <c r="I409" s="9">
        <f t="shared" si="188"/>
        <v>2500</v>
      </c>
      <c r="J409" s="232"/>
      <c r="K409" s="232"/>
      <c r="L409" s="232"/>
      <c r="M409" s="232"/>
      <c r="N409" s="232"/>
    </row>
    <row r="410" spans="1:14" s="241" customFormat="1" ht="31.5" x14ac:dyDescent="0.25">
      <c r="A410" s="20" t="s">
        <v>91</v>
      </c>
      <c r="B410" s="388" t="s">
        <v>624</v>
      </c>
      <c r="C410" s="389" t="s">
        <v>201</v>
      </c>
      <c r="D410" s="389" t="s">
        <v>132</v>
      </c>
      <c r="E410" s="389" t="s">
        <v>92</v>
      </c>
      <c r="F410" s="388"/>
      <c r="G410" s="9">
        <f>G411</f>
        <v>500</v>
      </c>
      <c r="H410" s="9">
        <f t="shared" ref="H410:I410" si="189">H411</f>
        <v>500</v>
      </c>
      <c r="I410" s="9">
        <f t="shared" si="189"/>
        <v>500</v>
      </c>
      <c r="J410" s="232"/>
      <c r="K410" s="232"/>
      <c r="L410" s="232"/>
      <c r="M410" s="232"/>
      <c r="N410" s="232"/>
    </row>
    <row r="411" spans="1:14" s="241" customFormat="1" ht="47.25" x14ac:dyDescent="0.25">
      <c r="A411" s="20" t="s">
        <v>93</v>
      </c>
      <c r="B411" s="388" t="s">
        <v>624</v>
      </c>
      <c r="C411" s="389" t="s">
        <v>201</v>
      </c>
      <c r="D411" s="389" t="s">
        <v>132</v>
      </c>
      <c r="E411" s="389" t="s">
        <v>94</v>
      </c>
      <c r="F411" s="388"/>
      <c r="G411" s="9">
        <f>'Ведом23-25'!I963</f>
        <v>500</v>
      </c>
      <c r="H411" s="9">
        <f>'Ведом23-25'!J963</f>
        <v>500</v>
      </c>
      <c r="I411" s="9">
        <f>'Ведом23-25'!K963</f>
        <v>500</v>
      </c>
      <c r="J411" s="232"/>
      <c r="K411" s="232"/>
      <c r="L411" s="232"/>
      <c r="M411" s="232"/>
      <c r="N411" s="232"/>
    </row>
    <row r="412" spans="1:14" s="241" customFormat="1" ht="31.5" x14ac:dyDescent="0.25">
      <c r="A412" s="28" t="s">
        <v>950</v>
      </c>
      <c r="B412" s="388" t="s">
        <v>624</v>
      </c>
      <c r="C412" s="389" t="s">
        <v>201</v>
      </c>
      <c r="D412" s="389" t="s">
        <v>132</v>
      </c>
      <c r="E412" s="389" t="s">
        <v>94</v>
      </c>
      <c r="F412" s="388" t="s">
        <v>951</v>
      </c>
      <c r="G412" s="9">
        <f>G411</f>
        <v>500</v>
      </c>
      <c r="H412" s="9">
        <f t="shared" ref="H412:I412" si="190">H411</f>
        <v>500</v>
      </c>
      <c r="I412" s="9">
        <f t="shared" si="190"/>
        <v>500</v>
      </c>
      <c r="J412" s="232"/>
      <c r="K412" s="232"/>
      <c r="L412" s="232"/>
      <c r="M412" s="232"/>
      <c r="N412" s="232"/>
    </row>
    <row r="413" spans="1:14" s="195" customFormat="1" ht="47.25" x14ac:dyDescent="0.25">
      <c r="A413" s="207" t="s">
        <v>753</v>
      </c>
      <c r="B413" s="208" t="s">
        <v>751</v>
      </c>
      <c r="C413" s="208"/>
      <c r="D413" s="389"/>
      <c r="E413" s="208"/>
      <c r="F413" s="388"/>
      <c r="G413" s="35">
        <f>G414</f>
        <v>5650.33</v>
      </c>
      <c r="H413" s="35">
        <f t="shared" ref="H413:I417" si="191">H414</f>
        <v>5876.67</v>
      </c>
      <c r="I413" s="35">
        <f t="shared" si="191"/>
        <v>6111.4</v>
      </c>
      <c r="J413" s="232"/>
      <c r="K413" s="232"/>
      <c r="L413" s="232"/>
      <c r="M413" s="232"/>
      <c r="N413" s="232"/>
    </row>
    <row r="414" spans="1:14" s="241" customFormat="1" ht="15.75" x14ac:dyDescent="0.25">
      <c r="A414" s="386" t="s">
        <v>200</v>
      </c>
      <c r="B414" s="389" t="s">
        <v>751</v>
      </c>
      <c r="C414" s="389" t="s">
        <v>201</v>
      </c>
      <c r="D414" s="389"/>
      <c r="E414" s="208"/>
      <c r="F414" s="388"/>
      <c r="G414" s="9">
        <f>G415</f>
        <v>5650.33</v>
      </c>
      <c r="H414" s="9">
        <f t="shared" si="191"/>
        <v>5876.67</v>
      </c>
      <c r="I414" s="9">
        <f t="shared" si="191"/>
        <v>6111.4</v>
      </c>
      <c r="J414" s="232"/>
      <c r="K414" s="232"/>
      <c r="L414" s="232"/>
      <c r="M414" s="232"/>
      <c r="N414" s="232"/>
    </row>
    <row r="415" spans="1:14" s="241" customFormat="1" ht="15.75" x14ac:dyDescent="0.25">
      <c r="A415" s="386" t="s">
        <v>202</v>
      </c>
      <c r="B415" s="389" t="s">
        <v>751</v>
      </c>
      <c r="C415" s="389" t="s">
        <v>201</v>
      </c>
      <c r="D415" s="389" t="s">
        <v>84</v>
      </c>
      <c r="E415" s="208"/>
      <c r="F415" s="388"/>
      <c r="G415" s="9">
        <f>G416</f>
        <v>5650.33</v>
      </c>
      <c r="H415" s="9">
        <f t="shared" si="191"/>
        <v>5876.67</v>
      </c>
      <c r="I415" s="9">
        <f t="shared" si="191"/>
        <v>6111.4</v>
      </c>
      <c r="J415" s="232"/>
      <c r="K415" s="232"/>
      <c r="L415" s="232"/>
      <c r="M415" s="232"/>
      <c r="N415" s="232"/>
    </row>
    <row r="416" spans="1:14" s="195" customFormat="1" ht="31.5" x14ac:dyDescent="0.25">
      <c r="A416" s="21" t="s">
        <v>920</v>
      </c>
      <c r="B416" s="389" t="s">
        <v>752</v>
      </c>
      <c r="C416" s="389"/>
      <c r="D416" s="389"/>
      <c r="E416" s="389"/>
      <c r="F416" s="388"/>
      <c r="G416" s="9">
        <f>G417</f>
        <v>5650.33</v>
      </c>
      <c r="H416" s="9">
        <f t="shared" si="191"/>
        <v>5876.67</v>
      </c>
      <c r="I416" s="9">
        <f t="shared" si="191"/>
        <v>6111.4</v>
      </c>
      <c r="J416" s="232"/>
      <c r="K416" s="232"/>
      <c r="L416" s="232"/>
      <c r="M416" s="232"/>
      <c r="N416" s="232"/>
    </row>
    <row r="417" spans="1:14" s="195" customFormat="1" ht="47.25" x14ac:dyDescent="0.25">
      <c r="A417" s="386" t="s">
        <v>152</v>
      </c>
      <c r="B417" s="389" t="s">
        <v>752</v>
      </c>
      <c r="C417" s="389" t="s">
        <v>153</v>
      </c>
      <c r="D417" s="389"/>
      <c r="E417" s="389" t="s">
        <v>153</v>
      </c>
      <c r="F417" s="388"/>
      <c r="G417" s="9">
        <f>G418</f>
        <v>5650.33</v>
      </c>
      <c r="H417" s="9">
        <f t="shared" si="191"/>
        <v>5876.67</v>
      </c>
      <c r="I417" s="9">
        <f t="shared" si="191"/>
        <v>6111.4</v>
      </c>
      <c r="J417" s="232"/>
      <c r="K417" s="232"/>
      <c r="L417" s="232"/>
      <c r="M417" s="232"/>
      <c r="N417" s="232"/>
    </row>
    <row r="418" spans="1:14" s="195" customFormat="1" ht="15.75" x14ac:dyDescent="0.25">
      <c r="A418" s="386" t="s">
        <v>154</v>
      </c>
      <c r="B418" s="389" t="s">
        <v>752</v>
      </c>
      <c r="C418" s="389" t="s">
        <v>155</v>
      </c>
      <c r="D418" s="389"/>
      <c r="E418" s="389" t="s">
        <v>155</v>
      </c>
      <c r="F418" s="388"/>
      <c r="G418" s="9">
        <f>'Ведом23-25'!I911</f>
        <v>5650.33</v>
      </c>
      <c r="H418" s="9">
        <f>'Ведом23-25'!J911</f>
        <v>5876.67</v>
      </c>
      <c r="I418" s="9">
        <f>'Ведом23-25'!K911</f>
        <v>6111.4</v>
      </c>
      <c r="J418" s="232"/>
      <c r="K418" s="232"/>
      <c r="L418" s="232"/>
      <c r="M418" s="232"/>
      <c r="N418" s="232"/>
    </row>
    <row r="419" spans="1:14" s="241" customFormat="1" ht="31.5" x14ac:dyDescent="0.25">
      <c r="A419" s="28" t="s">
        <v>950</v>
      </c>
      <c r="B419" s="389" t="s">
        <v>752</v>
      </c>
      <c r="C419" s="389" t="s">
        <v>201</v>
      </c>
      <c r="D419" s="389" t="s">
        <v>84</v>
      </c>
      <c r="E419" s="389" t="s">
        <v>155</v>
      </c>
      <c r="F419" s="388" t="s">
        <v>951</v>
      </c>
      <c r="G419" s="9">
        <f>G418</f>
        <v>5650.33</v>
      </c>
      <c r="H419" s="9">
        <f t="shared" ref="H419:I419" si="192">H418</f>
        <v>5876.67</v>
      </c>
      <c r="I419" s="9">
        <f t="shared" si="192"/>
        <v>6111.4</v>
      </c>
      <c r="J419" s="232"/>
      <c r="K419" s="232"/>
      <c r="L419" s="232"/>
      <c r="M419" s="232"/>
      <c r="N419" s="232"/>
    </row>
    <row r="420" spans="1:14" s="195" customFormat="1" ht="31.5" x14ac:dyDescent="0.25">
      <c r="A420" s="239" t="s">
        <v>789</v>
      </c>
      <c r="B420" s="208" t="s">
        <v>790</v>
      </c>
      <c r="C420" s="208"/>
      <c r="D420" s="389"/>
      <c r="E420" s="208"/>
      <c r="F420" s="388"/>
      <c r="G420" s="35">
        <f>G421</f>
        <v>0</v>
      </c>
      <c r="H420" s="35">
        <f t="shared" ref="H420:I424" si="193">H421</f>
        <v>0</v>
      </c>
      <c r="I420" s="35">
        <f t="shared" si="193"/>
        <v>0</v>
      </c>
      <c r="J420" s="232"/>
      <c r="K420" s="232"/>
      <c r="L420" s="232"/>
      <c r="M420" s="232"/>
      <c r="N420" s="232"/>
    </row>
    <row r="421" spans="1:14" s="241" customFormat="1" ht="15.75" x14ac:dyDescent="0.25">
      <c r="A421" s="386" t="s">
        <v>200</v>
      </c>
      <c r="B421" s="389" t="s">
        <v>790</v>
      </c>
      <c r="C421" s="389" t="s">
        <v>201</v>
      </c>
      <c r="D421" s="389"/>
      <c r="E421" s="208"/>
      <c r="F421" s="388"/>
      <c r="G421" s="9">
        <f>G422</f>
        <v>0</v>
      </c>
      <c r="H421" s="9">
        <f t="shared" si="193"/>
        <v>0</v>
      </c>
      <c r="I421" s="9">
        <f t="shared" si="193"/>
        <v>0</v>
      </c>
      <c r="J421" s="232"/>
      <c r="K421" s="232"/>
      <c r="L421" s="232"/>
      <c r="M421" s="232"/>
      <c r="N421" s="232"/>
    </row>
    <row r="422" spans="1:14" s="241" customFormat="1" ht="15.75" x14ac:dyDescent="0.25">
      <c r="A422" s="386" t="s">
        <v>202</v>
      </c>
      <c r="B422" s="389" t="s">
        <v>790</v>
      </c>
      <c r="C422" s="389" t="s">
        <v>201</v>
      </c>
      <c r="D422" s="389" t="s">
        <v>84</v>
      </c>
      <c r="E422" s="208"/>
      <c r="F422" s="388"/>
      <c r="G422" s="9">
        <f>G423</f>
        <v>0</v>
      </c>
      <c r="H422" s="9">
        <f t="shared" si="193"/>
        <v>0</v>
      </c>
      <c r="I422" s="9">
        <f t="shared" si="193"/>
        <v>0</v>
      </c>
      <c r="J422" s="232"/>
      <c r="K422" s="232"/>
      <c r="L422" s="232"/>
      <c r="M422" s="232"/>
      <c r="N422" s="232"/>
    </row>
    <row r="423" spans="1:14" s="195" customFormat="1" ht="31.5" x14ac:dyDescent="0.25">
      <c r="A423" s="20" t="s">
        <v>792</v>
      </c>
      <c r="B423" s="389" t="s">
        <v>791</v>
      </c>
      <c r="C423" s="389" t="s">
        <v>201</v>
      </c>
      <c r="D423" s="389" t="s">
        <v>84</v>
      </c>
      <c r="E423" s="389"/>
      <c r="F423" s="388"/>
      <c r="G423" s="9">
        <f>G424</f>
        <v>0</v>
      </c>
      <c r="H423" s="9">
        <f t="shared" si="193"/>
        <v>0</v>
      </c>
      <c r="I423" s="9">
        <f t="shared" si="193"/>
        <v>0</v>
      </c>
      <c r="J423" s="232"/>
      <c r="K423" s="232"/>
      <c r="L423" s="232"/>
      <c r="M423" s="232"/>
      <c r="N423" s="232"/>
    </row>
    <row r="424" spans="1:14" s="195" customFormat="1" ht="47.25" x14ac:dyDescent="0.25">
      <c r="A424" s="386" t="s">
        <v>152</v>
      </c>
      <c r="B424" s="389" t="s">
        <v>791</v>
      </c>
      <c r="C424" s="389" t="s">
        <v>201</v>
      </c>
      <c r="D424" s="389" t="s">
        <v>84</v>
      </c>
      <c r="E424" s="389" t="s">
        <v>153</v>
      </c>
      <c r="F424" s="388"/>
      <c r="G424" s="9">
        <f>G425</f>
        <v>0</v>
      </c>
      <c r="H424" s="9">
        <f t="shared" si="193"/>
        <v>0</v>
      </c>
      <c r="I424" s="9">
        <f t="shared" si="193"/>
        <v>0</v>
      </c>
      <c r="J424" s="232"/>
      <c r="K424" s="232"/>
      <c r="L424" s="232"/>
      <c r="M424" s="232"/>
      <c r="N424" s="232"/>
    </row>
    <row r="425" spans="1:14" s="195" customFormat="1" ht="15.75" x14ac:dyDescent="0.25">
      <c r="A425" s="386" t="s">
        <v>154</v>
      </c>
      <c r="B425" s="389" t="s">
        <v>791</v>
      </c>
      <c r="C425" s="389" t="s">
        <v>201</v>
      </c>
      <c r="D425" s="389" t="s">
        <v>84</v>
      </c>
      <c r="E425" s="389" t="s">
        <v>155</v>
      </c>
      <c r="F425" s="388"/>
      <c r="G425" s="9">
        <f>'Ведом23-25'!I915</f>
        <v>0</v>
      </c>
      <c r="H425" s="9">
        <f>'Ведом23-25'!J915</f>
        <v>0</v>
      </c>
      <c r="I425" s="9">
        <f>'Ведом23-25'!K915</f>
        <v>0</v>
      </c>
      <c r="J425" s="232"/>
      <c r="K425" s="232"/>
      <c r="L425" s="232"/>
      <c r="M425" s="232"/>
      <c r="N425" s="232"/>
    </row>
    <row r="426" spans="1:14" s="241" customFormat="1" ht="31.5" x14ac:dyDescent="0.25">
      <c r="A426" s="28" t="s">
        <v>950</v>
      </c>
      <c r="B426" s="389" t="s">
        <v>791</v>
      </c>
      <c r="C426" s="389" t="s">
        <v>201</v>
      </c>
      <c r="D426" s="389" t="s">
        <v>84</v>
      </c>
      <c r="E426" s="389" t="s">
        <v>155</v>
      </c>
      <c r="F426" s="388" t="s">
        <v>951</v>
      </c>
      <c r="G426" s="9">
        <f>G425</f>
        <v>0</v>
      </c>
      <c r="H426" s="9">
        <f t="shared" ref="H426:I426" si="194">H425</f>
        <v>0</v>
      </c>
      <c r="I426" s="9">
        <f t="shared" si="194"/>
        <v>0</v>
      </c>
      <c r="J426" s="232"/>
      <c r="K426" s="232"/>
      <c r="L426" s="232"/>
      <c r="M426" s="232"/>
      <c r="N426" s="232"/>
    </row>
    <row r="427" spans="1:14" s="202" customFormat="1" ht="47.25" x14ac:dyDescent="0.25">
      <c r="A427" s="207" t="s">
        <v>952</v>
      </c>
      <c r="B427" s="208" t="s">
        <v>150</v>
      </c>
      <c r="C427" s="208"/>
      <c r="D427" s="208"/>
      <c r="E427" s="208"/>
      <c r="F427" s="6"/>
      <c r="G427" s="35">
        <f>G428+G469+G504+G531+G551+G558+G569+G579</f>
        <v>88371.020219999991</v>
      </c>
      <c r="H427" s="35">
        <f t="shared" ref="H427:I427" si="195">H428+H469+H504+H531+H551+H558+H569+H579</f>
        <v>85764.09</v>
      </c>
      <c r="I427" s="35">
        <f t="shared" si="195"/>
        <v>86970.65</v>
      </c>
      <c r="J427" s="232"/>
      <c r="K427" s="232"/>
      <c r="L427" s="232"/>
      <c r="M427" s="232"/>
      <c r="N427" s="232"/>
    </row>
    <row r="428" spans="1:14" s="202" customFormat="1" ht="31.5" x14ac:dyDescent="0.25">
      <c r="A428" s="207" t="s">
        <v>639</v>
      </c>
      <c r="B428" s="208" t="s">
        <v>576</v>
      </c>
      <c r="C428" s="208"/>
      <c r="D428" s="389"/>
      <c r="E428" s="208"/>
      <c r="F428" s="388"/>
      <c r="G428" s="35">
        <f>G429+G441+G457</f>
        <v>76492.959999999992</v>
      </c>
      <c r="H428" s="35">
        <f t="shared" ref="H428:I428" si="196">H429+H441+H457</f>
        <v>80035.89</v>
      </c>
      <c r="I428" s="35">
        <f t="shared" si="196"/>
        <v>81742.45</v>
      </c>
      <c r="J428" s="232"/>
      <c r="K428" s="232"/>
      <c r="L428" s="232"/>
      <c r="M428" s="232"/>
      <c r="N428" s="232"/>
    </row>
    <row r="429" spans="1:14" s="241" customFormat="1" ht="15.75" x14ac:dyDescent="0.25">
      <c r="A429" s="386" t="s">
        <v>147</v>
      </c>
      <c r="B429" s="389" t="s">
        <v>576</v>
      </c>
      <c r="C429" s="389" t="s">
        <v>148</v>
      </c>
      <c r="D429" s="389"/>
      <c r="E429" s="208"/>
      <c r="F429" s="388"/>
      <c r="G429" s="9">
        <f>G430</f>
        <v>16155.74</v>
      </c>
      <c r="H429" s="9">
        <f t="shared" ref="H429:I430" si="197">H430</f>
        <v>16655.309999999998</v>
      </c>
      <c r="I429" s="9">
        <f t="shared" si="197"/>
        <v>15105.73</v>
      </c>
      <c r="J429" s="232"/>
      <c r="K429" s="232"/>
      <c r="L429" s="232"/>
      <c r="M429" s="232"/>
      <c r="N429" s="232"/>
    </row>
    <row r="430" spans="1:14" s="241" customFormat="1" ht="15.75" x14ac:dyDescent="0.25">
      <c r="A430" s="386" t="s">
        <v>149</v>
      </c>
      <c r="B430" s="389" t="s">
        <v>576</v>
      </c>
      <c r="C430" s="389" t="s">
        <v>148</v>
      </c>
      <c r="D430" s="389" t="s">
        <v>123</v>
      </c>
      <c r="E430" s="208"/>
      <c r="F430" s="388"/>
      <c r="G430" s="9">
        <f>G431</f>
        <v>16155.74</v>
      </c>
      <c r="H430" s="9">
        <f t="shared" si="197"/>
        <v>16655.309999999998</v>
      </c>
      <c r="I430" s="9">
        <f t="shared" si="197"/>
        <v>15105.73</v>
      </c>
      <c r="J430" s="232"/>
      <c r="K430" s="232"/>
      <c r="L430" s="232"/>
      <c r="M430" s="232"/>
      <c r="N430" s="232"/>
    </row>
    <row r="431" spans="1:14" s="202" customFormat="1" ht="15.75" x14ac:dyDescent="0.25">
      <c r="A431" s="386" t="s">
        <v>295</v>
      </c>
      <c r="B431" s="389" t="s">
        <v>577</v>
      </c>
      <c r="C431" s="389" t="s">
        <v>148</v>
      </c>
      <c r="D431" s="389" t="s">
        <v>123</v>
      </c>
      <c r="E431" s="389"/>
      <c r="F431" s="388"/>
      <c r="G431" s="9">
        <f>G432+G435+G438</f>
        <v>16155.74</v>
      </c>
      <c r="H431" s="9">
        <f t="shared" ref="H431:I431" si="198">H432+H435+H438</f>
        <v>16655.309999999998</v>
      </c>
      <c r="I431" s="9">
        <f t="shared" si="198"/>
        <v>15105.73</v>
      </c>
      <c r="J431" s="232"/>
      <c r="K431" s="232"/>
      <c r="L431" s="232"/>
      <c r="M431" s="232"/>
      <c r="N431" s="232"/>
    </row>
    <row r="432" spans="1:14" s="202" customFormat="1" ht="78.75" x14ac:dyDescent="0.25">
      <c r="A432" s="386" t="s">
        <v>87</v>
      </c>
      <c r="B432" s="389" t="s">
        <v>577</v>
      </c>
      <c r="C432" s="389" t="s">
        <v>148</v>
      </c>
      <c r="D432" s="389" t="s">
        <v>123</v>
      </c>
      <c r="E432" s="389" t="s">
        <v>88</v>
      </c>
      <c r="F432" s="388"/>
      <c r="G432" s="9">
        <f>G433</f>
        <v>13852.14</v>
      </c>
      <c r="H432" s="9">
        <f t="shared" ref="H432:I432" si="199">H433</f>
        <v>14390.93</v>
      </c>
      <c r="I432" s="9">
        <f t="shared" si="199"/>
        <v>15061.63</v>
      </c>
      <c r="J432" s="232"/>
      <c r="K432" s="232"/>
      <c r="L432" s="232"/>
      <c r="M432" s="232"/>
      <c r="N432" s="232"/>
    </row>
    <row r="433" spans="1:14" s="202" customFormat="1" ht="31.5" x14ac:dyDescent="0.25">
      <c r="A433" s="29" t="s">
        <v>171</v>
      </c>
      <c r="B433" s="389" t="s">
        <v>577</v>
      </c>
      <c r="C433" s="389" t="s">
        <v>148</v>
      </c>
      <c r="D433" s="389" t="s">
        <v>123</v>
      </c>
      <c r="E433" s="389" t="s">
        <v>120</v>
      </c>
      <c r="F433" s="388"/>
      <c r="G433" s="9">
        <f>'Ведом23-25'!I341</f>
        <v>13852.14</v>
      </c>
      <c r="H433" s="9">
        <f>'Ведом23-25'!J341</f>
        <v>14390.93</v>
      </c>
      <c r="I433" s="9">
        <f>'Ведом23-25'!K341</f>
        <v>15061.63</v>
      </c>
      <c r="J433" s="232"/>
      <c r="K433" s="232"/>
      <c r="L433" s="232"/>
      <c r="M433" s="232"/>
      <c r="N433" s="232"/>
    </row>
    <row r="434" spans="1:14" s="241" customFormat="1" ht="47.25" x14ac:dyDescent="0.25">
      <c r="A434" s="386" t="s">
        <v>937</v>
      </c>
      <c r="B434" s="389" t="s">
        <v>577</v>
      </c>
      <c r="C434" s="389" t="s">
        <v>148</v>
      </c>
      <c r="D434" s="389" t="s">
        <v>123</v>
      </c>
      <c r="E434" s="389" t="s">
        <v>120</v>
      </c>
      <c r="F434" s="388" t="s">
        <v>241</v>
      </c>
      <c r="G434" s="9">
        <f>G433</f>
        <v>13852.14</v>
      </c>
      <c r="H434" s="9">
        <f t="shared" ref="H434:I434" si="200">H433</f>
        <v>14390.93</v>
      </c>
      <c r="I434" s="9">
        <f t="shared" si="200"/>
        <v>15061.63</v>
      </c>
      <c r="J434" s="232"/>
      <c r="K434" s="232"/>
      <c r="L434" s="232"/>
      <c r="M434" s="232"/>
      <c r="N434" s="232"/>
    </row>
    <row r="435" spans="1:14" s="202" customFormat="1" ht="31.5" x14ac:dyDescent="0.25">
      <c r="A435" s="386" t="s">
        <v>91</v>
      </c>
      <c r="B435" s="389" t="s">
        <v>577</v>
      </c>
      <c r="C435" s="389" t="s">
        <v>148</v>
      </c>
      <c r="D435" s="389" t="s">
        <v>123</v>
      </c>
      <c r="E435" s="389" t="s">
        <v>92</v>
      </c>
      <c r="F435" s="388"/>
      <c r="G435" s="9">
        <f>G436</f>
        <v>2259.5</v>
      </c>
      <c r="H435" s="9">
        <f t="shared" ref="H435:I435" si="201">H436</f>
        <v>2220.2800000000002</v>
      </c>
      <c r="I435" s="9">
        <f t="shared" si="201"/>
        <v>0</v>
      </c>
      <c r="J435" s="232"/>
      <c r="K435" s="232"/>
      <c r="L435" s="232"/>
      <c r="M435" s="232"/>
      <c r="N435" s="232"/>
    </row>
    <row r="436" spans="1:14" s="202" customFormat="1" ht="47.25" x14ac:dyDescent="0.25">
      <c r="A436" s="386" t="s">
        <v>93</v>
      </c>
      <c r="B436" s="389" t="s">
        <v>577</v>
      </c>
      <c r="C436" s="389" t="s">
        <v>148</v>
      </c>
      <c r="D436" s="389" t="s">
        <v>123</v>
      </c>
      <c r="E436" s="389" t="s">
        <v>94</v>
      </c>
      <c r="F436" s="388"/>
      <c r="G436" s="9">
        <f>'Ведом23-25'!I343</f>
        <v>2259.5</v>
      </c>
      <c r="H436" s="9">
        <f>'Ведом23-25'!J343</f>
        <v>2220.2800000000002</v>
      </c>
      <c r="I436" s="9">
        <f>'Ведом23-25'!K343</f>
        <v>0</v>
      </c>
      <c r="J436" s="232"/>
      <c r="K436" s="232"/>
      <c r="L436" s="232"/>
      <c r="M436" s="232"/>
      <c r="N436" s="232"/>
    </row>
    <row r="437" spans="1:14" s="241" customFormat="1" ht="47.25" x14ac:dyDescent="0.25">
      <c r="A437" s="386" t="s">
        <v>937</v>
      </c>
      <c r="B437" s="389" t="s">
        <v>577</v>
      </c>
      <c r="C437" s="389" t="s">
        <v>148</v>
      </c>
      <c r="D437" s="389" t="s">
        <v>123</v>
      </c>
      <c r="E437" s="389" t="s">
        <v>94</v>
      </c>
      <c r="F437" s="388" t="s">
        <v>241</v>
      </c>
      <c r="G437" s="9">
        <f>G436</f>
        <v>2259.5</v>
      </c>
      <c r="H437" s="9">
        <f t="shared" ref="H437:I437" si="202">H436</f>
        <v>2220.2800000000002</v>
      </c>
      <c r="I437" s="9">
        <f t="shared" si="202"/>
        <v>0</v>
      </c>
      <c r="J437" s="232"/>
      <c r="K437" s="232"/>
      <c r="L437" s="232"/>
      <c r="M437" s="232"/>
      <c r="N437" s="232"/>
    </row>
    <row r="438" spans="1:14" s="241" customFormat="1" ht="15.75" x14ac:dyDescent="0.25">
      <c r="A438" s="386" t="s">
        <v>95</v>
      </c>
      <c r="B438" s="389" t="s">
        <v>577</v>
      </c>
      <c r="C438" s="389" t="s">
        <v>148</v>
      </c>
      <c r="D438" s="389" t="s">
        <v>123</v>
      </c>
      <c r="E438" s="389" t="s">
        <v>101</v>
      </c>
      <c r="F438" s="6"/>
      <c r="G438" s="9">
        <f>G439</f>
        <v>44.1</v>
      </c>
      <c r="H438" s="9">
        <f t="shared" ref="H438:I438" si="203">H439</f>
        <v>44.1</v>
      </c>
      <c r="I438" s="9">
        <f t="shared" si="203"/>
        <v>44.1</v>
      </c>
      <c r="J438" s="232"/>
      <c r="K438" s="232"/>
      <c r="L438" s="232"/>
      <c r="M438" s="232"/>
      <c r="N438" s="232"/>
    </row>
    <row r="439" spans="1:14" s="241" customFormat="1" ht="15.75" x14ac:dyDescent="0.25">
      <c r="A439" s="386" t="s">
        <v>268</v>
      </c>
      <c r="B439" s="389" t="s">
        <v>577</v>
      </c>
      <c r="C439" s="389" t="s">
        <v>148</v>
      </c>
      <c r="D439" s="389" t="s">
        <v>123</v>
      </c>
      <c r="E439" s="389" t="s">
        <v>97</v>
      </c>
      <c r="F439" s="388"/>
      <c r="G439" s="9">
        <f>'Ведом23-25'!I345</f>
        <v>44.1</v>
      </c>
      <c r="H439" s="9">
        <f>'Ведом23-25'!J345</f>
        <v>44.1</v>
      </c>
      <c r="I439" s="9">
        <f>'Ведом23-25'!K345</f>
        <v>44.1</v>
      </c>
      <c r="J439" s="232"/>
      <c r="K439" s="232"/>
      <c r="L439" s="232"/>
      <c r="M439" s="232"/>
      <c r="N439" s="232"/>
    </row>
    <row r="440" spans="1:14" s="241" customFormat="1" ht="47.25" x14ac:dyDescent="0.25">
      <c r="A440" s="386" t="s">
        <v>937</v>
      </c>
      <c r="B440" s="389" t="s">
        <v>577</v>
      </c>
      <c r="C440" s="389" t="s">
        <v>148</v>
      </c>
      <c r="D440" s="389" t="s">
        <v>123</v>
      </c>
      <c r="E440" s="389" t="s">
        <v>97</v>
      </c>
      <c r="F440" s="388" t="s">
        <v>241</v>
      </c>
      <c r="G440" s="9">
        <f>G439</f>
        <v>44.1</v>
      </c>
      <c r="H440" s="9">
        <f t="shared" ref="H440:I440" si="204">H439</f>
        <v>44.1</v>
      </c>
      <c r="I440" s="9">
        <f t="shared" si="204"/>
        <v>44.1</v>
      </c>
      <c r="J440" s="232"/>
      <c r="K440" s="232"/>
      <c r="L440" s="232"/>
      <c r="M440" s="232"/>
      <c r="N440" s="232"/>
    </row>
    <row r="441" spans="1:14" s="241" customFormat="1" ht="15.75" x14ac:dyDescent="0.25">
      <c r="A441" s="44" t="s">
        <v>161</v>
      </c>
      <c r="B441" s="389" t="s">
        <v>576</v>
      </c>
      <c r="C441" s="389" t="s">
        <v>162</v>
      </c>
      <c r="D441" s="389"/>
      <c r="E441" s="389"/>
      <c r="F441" s="388"/>
      <c r="G441" s="9">
        <f>G442</f>
        <v>54590.18</v>
      </c>
      <c r="H441" s="9">
        <f t="shared" ref="H441:I441" si="205">H442</f>
        <v>57446.19</v>
      </c>
      <c r="I441" s="9">
        <f t="shared" si="205"/>
        <v>60507.439999999995</v>
      </c>
      <c r="J441" s="232"/>
      <c r="K441" s="232"/>
      <c r="L441" s="232"/>
      <c r="M441" s="232"/>
      <c r="N441" s="232"/>
    </row>
    <row r="442" spans="1:14" s="241" customFormat="1" ht="15.75" x14ac:dyDescent="0.25">
      <c r="A442" s="44" t="s">
        <v>163</v>
      </c>
      <c r="B442" s="389" t="s">
        <v>576</v>
      </c>
      <c r="C442" s="389" t="s">
        <v>162</v>
      </c>
      <c r="D442" s="389" t="s">
        <v>84</v>
      </c>
      <c r="E442" s="389"/>
      <c r="F442" s="388"/>
      <c r="G442" s="9">
        <f>G443+G447</f>
        <v>54590.18</v>
      </c>
      <c r="H442" s="9">
        <f t="shared" ref="H442:I442" si="206">H443+H447</f>
        <v>57446.19</v>
      </c>
      <c r="I442" s="9">
        <f t="shared" si="206"/>
        <v>60507.439999999995</v>
      </c>
      <c r="J442" s="232"/>
      <c r="K442" s="232"/>
      <c r="L442" s="232"/>
      <c r="M442" s="232"/>
      <c r="N442" s="232"/>
    </row>
    <row r="443" spans="1:14" s="241" customFormat="1" ht="31.5" x14ac:dyDescent="0.25">
      <c r="A443" s="386" t="s">
        <v>164</v>
      </c>
      <c r="B443" s="389" t="s">
        <v>825</v>
      </c>
      <c r="C443" s="389" t="s">
        <v>162</v>
      </c>
      <c r="D443" s="389" t="s">
        <v>84</v>
      </c>
      <c r="E443" s="389"/>
      <c r="F443" s="388"/>
      <c r="G443" s="9">
        <f>G444</f>
        <v>29991.17</v>
      </c>
      <c r="H443" s="9">
        <f t="shared" ref="H443:I444" si="207">H444</f>
        <v>31443.14</v>
      </c>
      <c r="I443" s="9">
        <f t="shared" si="207"/>
        <v>33009.35</v>
      </c>
      <c r="J443" s="232"/>
      <c r="K443" s="232"/>
      <c r="L443" s="232"/>
      <c r="M443" s="232"/>
      <c r="N443" s="232"/>
    </row>
    <row r="444" spans="1:14" s="241" customFormat="1" ht="47.25" x14ac:dyDescent="0.25">
      <c r="A444" s="386" t="s">
        <v>152</v>
      </c>
      <c r="B444" s="389" t="s">
        <v>825</v>
      </c>
      <c r="C444" s="389" t="s">
        <v>162</v>
      </c>
      <c r="D444" s="389" t="s">
        <v>84</v>
      </c>
      <c r="E444" s="389" t="s">
        <v>153</v>
      </c>
      <c r="F444" s="388"/>
      <c r="G444" s="9">
        <f>G445</f>
        <v>29991.17</v>
      </c>
      <c r="H444" s="9">
        <f t="shared" si="207"/>
        <v>31443.14</v>
      </c>
      <c r="I444" s="9">
        <f t="shared" si="207"/>
        <v>33009.35</v>
      </c>
      <c r="J444" s="232"/>
      <c r="K444" s="232"/>
      <c r="L444" s="232"/>
      <c r="M444" s="232"/>
      <c r="N444" s="232"/>
    </row>
    <row r="445" spans="1:14" s="241" customFormat="1" ht="15.75" x14ac:dyDescent="0.25">
      <c r="A445" s="386" t="s">
        <v>154</v>
      </c>
      <c r="B445" s="389" t="s">
        <v>825</v>
      </c>
      <c r="C445" s="389" t="s">
        <v>162</v>
      </c>
      <c r="D445" s="389" t="s">
        <v>84</v>
      </c>
      <c r="E445" s="389" t="s">
        <v>155</v>
      </c>
      <c r="F445" s="388"/>
      <c r="G445" s="9">
        <f>'Ведом23-25'!I402</f>
        <v>29991.17</v>
      </c>
      <c r="H445" s="9">
        <f>'Ведом23-25'!J402</f>
        <v>31443.14</v>
      </c>
      <c r="I445" s="9">
        <f>'Ведом23-25'!K402</f>
        <v>33009.35</v>
      </c>
      <c r="J445" s="232"/>
      <c r="K445" s="232"/>
      <c r="L445" s="232"/>
      <c r="M445" s="232"/>
      <c r="N445" s="232"/>
    </row>
    <row r="446" spans="1:14" s="241" customFormat="1" ht="47.25" x14ac:dyDescent="0.25">
      <c r="A446" s="386" t="s">
        <v>937</v>
      </c>
      <c r="B446" s="389" t="s">
        <v>825</v>
      </c>
      <c r="C446" s="389" t="s">
        <v>162</v>
      </c>
      <c r="D446" s="389" t="s">
        <v>84</v>
      </c>
      <c r="E446" s="389" t="s">
        <v>155</v>
      </c>
      <c r="F446" s="388" t="s">
        <v>241</v>
      </c>
      <c r="G446" s="9">
        <f>G445</f>
        <v>29991.17</v>
      </c>
      <c r="H446" s="9">
        <f t="shared" ref="H446:I446" si="208">H445</f>
        <v>31443.14</v>
      </c>
      <c r="I446" s="9">
        <f t="shared" si="208"/>
        <v>33009.35</v>
      </c>
      <c r="J446" s="232"/>
      <c r="K446" s="232"/>
      <c r="L446" s="232"/>
      <c r="M446" s="232"/>
      <c r="N446" s="232"/>
    </row>
    <row r="447" spans="1:14" s="241" customFormat="1" ht="15.75" x14ac:dyDescent="0.25">
      <c r="A447" s="386" t="s">
        <v>295</v>
      </c>
      <c r="B447" s="389" t="s">
        <v>577</v>
      </c>
      <c r="C447" s="389" t="s">
        <v>162</v>
      </c>
      <c r="D447" s="389" t="s">
        <v>84</v>
      </c>
      <c r="E447" s="389"/>
      <c r="F447" s="388"/>
      <c r="G447" s="9">
        <f>G448+G451+G454</f>
        <v>24599.010000000002</v>
      </c>
      <c r="H447" s="9">
        <f t="shared" ref="H447:I447" si="209">H448+H451+H454</f>
        <v>26003.05</v>
      </c>
      <c r="I447" s="9">
        <f t="shared" si="209"/>
        <v>27498.089999999997</v>
      </c>
      <c r="J447" s="232"/>
      <c r="K447" s="232"/>
      <c r="L447" s="232"/>
      <c r="M447" s="232"/>
      <c r="N447" s="232"/>
    </row>
    <row r="448" spans="1:14" s="241" customFormat="1" ht="78.75" x14ac:dyDescent="0.25">
      <c r="A448" s="386" t="s">
        <v>87</v>
      </c>
      <c r="B448" s="389" t="s">
        <v>577</v>
      </c>
      <c r="C448" s="389" t="s">
        <v>162</v>
      </c>
      <c r="D448" s="389" t="s">
        <v>84</v>
      </c>
      <c r="E448" s="389" t="s">
        <v>88</v>
      </c>
      <c r="F448" s="388"/>
      <c r="G448" s="9">
        <f>G449</f>
        <v>20693.830000000002</v>
      </c>
      <c r="H448" s="9">
        <f t="shared" ref="H448:I448" si="210">H449</f>
        <v>22096.11</v>
      </c>
      <c r="I448" s="9">
        <f t="shared" si="210"/>
        <v>23589.1</v>
      </c>
      <c r="J448" s="232"/>
      <c r="K448" s="232"/>
      <c r="L448" s="232"/>
      <c r="M448" s="232"/>
      <c r="N448" s="232"/>
    </row>
    <row r="449" spans="1:14" s="241" customFormat="1" ht="31.5" x14ac:dyDescent="0.25">
      <c r="A449" s="386" t="s">
        <v>119</v>
      </c>
      <c r="B449" s="389" t="s">
        <v>577</v>
      </c>
      <c r="C449" s="389" t="s">
        <v>162</v>
      </c>
      <c r="D449" s="389" t="s">
        <v>84</v>
      </c>
      <c r="E449" s="389" t="s">
        <v>120</v>
      </c>
      <c r="F449" s="388"/>
      <c r="G449" s="9">
        <f>'Ведом23-25'!I405</f>
        <v>20693.830000000002</v>
      </c>
      <c r="H449" s="9">
        <f>'Ведом23-25'!J405</f>
        <v>22096.11</v>
      </c>
      <c r="I449" s="9">
        <f>'Ведом23-25'!K405</f>
        <v>23589.1</v>
      </c>
      <c r="J449" s="232"/>
      <c r="K449" s="232"/>
      <c r="L449" s="232"/>
      <c r="M449" s="232"/>
      <c r="N449" s="232"/>
    </row>
    <row r="450" spans="1:14" s="241" customFormat="1" ht="47.25" x14ac:dyDescent="0.25">
      <c r="A450" s="386" t="s">
        <v>937</v>
      </c>
      <c r="B450" s="389" t="s">
        <v>577</v>
      </c>
      <c r="C450" s="389" t="s">
        <v>162</v>
      </c>
      <c r="D450" s="389" t="s">
        <v>84</v>
      </c>
      <c r="E450" s="389" t="s">
        <v>120</v>
      </c>
      <c r="F450" s="388" t="s">
        <v>241</v>
      </c>
      <c r="G450" s="9">
        <f>G449</f>
        <v>20693.830000000002</v>
      </c>
      <c r="H450" s="9">
        <f t="shared" ref="H450:I450" si="211">H449</f>
        <v>22096.11</v>
      </c>
      <c r="I450" s="9">
        <f t="shared" si="211"/>
        <v>23589.1</v>
      </c>
      <c r="J450" s="232"/>
      <c r="K450" s="232"/>
      <c r="L450" s="232"/>
      <c r="M450" s="232"/>
      <c r="N450" s="232"/>
    </row>
    <row r="451" spans="1:14" s="241" customFormat="1" ht="31.5" x14ac:dyDescent="0.25">
      <c r="A451" s="386" t="s">
        <v>91</v>
      </c>
      <c r="B451" s="389" t="s">
        <v>577</v>
      </c>
      <c r="C451" s="389" t="s">
        <v>162</v>
      </c>
      <c r="D451" s="389" t="s">
        <v>84</v>
      </c>
      <c r="E451" s="389" t="s">
        <v>92</v>
      </c>
      <c r="F451" s="388"/>
      <c r="G451" s="9">
        <f>G452</f>
        <v>3832.38</v>
      </c>
      <c r="H451" s="9">
        <f t="shared" ref="H451:I451" si="212">H452</f>
        <v>3834.14</v>
      </c>
      <c r="I451" s="9">
        <f t="shared" si="212"/>
        <v>3836.19</v>
      </c>
      <c r="J451" s="232"/>
      <c r="K451" s="232"/>
      <c r="L451" s="232"/>
      <c r="M451" s="232"/>
      <c r="N451" s="232"/>
    </row>
    <row r="452" spans="1:14" s="241" customFormat="1" ht="47.25" x14ac:dyDescent="0.25">
      <c r="A452" s="386" t="s">
        <v>93</v>
      </c>
      <c r="B452" s="389" t="s">
        <v>577</v>
      </c>
      <c r="C452" s="389" t="s">
        <v>162</v>
      </c>
      <c r="D452" s="389" t="s">
        <v>84</v>
      </c>
      <c r="E452" s="389" t="s">
        <v>94</v>
      </c>
      <c r="F452" s="388"/>
      <c r="G452" s="9">
        <f>'Ведом23-25'!I407</f>
        <v>3832.38</v>
      </c>
      <c r="H452" s="9">
        <f>'Ведом23-25'!J407</f>
        <v>3834.14</v>
      </c>
      <c r="I452" s="9">
        <f>'Ведом23-25'!K407</f>
        <v>3836.19</v>
      </c>
      <c r="J452" s="232"/>
      <c r="K452" s="232"/>
      <c r="L452" s="232"/>
      <c r="M452" s="232"/>
      <c r="N452" s="232"/>
    </row>
    <row r="453" spans="1:14" s="241" customFormat="1" ht="47.25" x14ac:dyDescent="0.25">
      <c r="A453" s="386" t="s">
        <v>937</v>
      </c>
      <c r="B453" s="389" t="s">
        <v>577</v>
      </c>
      <c r="C453" s="389" t="s">
        <v>162</v>
      </c>
      <c r="D453" s="389" t="s">
        <v>84</v>
      </c>
      <c r="E453" s="389" t="s">
        <v>94</v>
      </c>
      <c r="F453" s="388" t="s">
        <v>241</v>
      </c>
      <c r="G453" s="9">
        <f>G452</f>
        <v>3832.38</v>
      </c>
      <c r="H453" s="9">
        <f t="shared" ref="H453:I453" si="213">H452</f>
        <v>3834.14</v>
      </c>
      <c r="I453" s="9">
        <f t="shared" si="213"/>
        <v>3836.19</v>
      </c>
      <c r="J453" s="232"/>
      <c r="K453" s="232"/>
      <c r="L453" s="232"/>
      <c r="M453" s="232"/>
      <c r="N453" s="232"/>
    </row>
    <row r="454" spans="1:14" s="241" customFormat="1" ht="15.75" x14ac:dyDescent="0.25">
      <c r="A454" s="386" t="s">
        <v>95</v>
      </c>
      <c r="B454" s="389" t="s">
        <v>577</v>
      </c>
      <c r="C454" s="389" t="s">
        <v>162</v>
      </c>
      <c r="D454" s="389" t="s">
        <v>84</v>
      </c>
      <c r="E454" s="389" t="s">
        <v>101</v>
      </c>
      <c r="F454" s="388"/>
      <c r="G454" s="9">
        <f>G455</f>
        <v>72.8</v>
      </c>
      <c r="H454" s="9">
        <f t="shared" ref="H454:I454" si="214">H455</f>
        <v>72.8</v>
      </c>
      <c r="I454" s="9">
        <f t="shared" si="214"/>
        <v>72.8</v>
      </c>
      <c r="J454" s="232"/>
      <c r="K454" s="232"/>
      <c r="L454" s="232"/>
      <c r="M454" s="232"/>
      <c r="N454" s="232"/>
    </row>
    <row r="455" spans="1:14" s="241" customFormat="1" ht="15.75" x14ac:dyDescent="0.25">
      <c r="A455" s="386" t="s">
        <v>227</v>
      </c>
      <c r="B455" s="389" t="s">
        <v>577</v>
      </c>
      <c r="C455" s="389" t="s">
        <v>162</v>
      </c>
      <c r="D455" s="389" t="s">
        <v>84</v>
      </c>
      <c r="E455" s="389" t="s">
        <v>97</v>
      </c>
      <c r="F455" s="388"/>
      <c r="G455" s="9">
        <f>'Ведом23-25'!I409</f>
        <v>72.8</v>
      </c>
      <c r="H455" s="9">
        <f>'Ведом23-25'!J409</f>
        <v>72.8</v>
      </c>
      <c r="I455" s="9">
        <f>'Ведом23-25'!K409</f>
        <v>72.8</v>
      </c>
      <c r="J455" s="232"/>
      <c r="K455" s="232"/>
      <c r="L455" s="232"/>
      <c r="M455" s="232"/>
      <c r="N455" s="232"/>
    </row>
    <row r="456" spans="1:14" s="241" customFormat="1" ht="47.25" x14ac:dyDescent="0.25">
      <c r="A456" s="386" t="s">
        <v>937</v>
      </c>
      <c r="B456" s="389" t="s">
        <v>577</v>
      </c>
      <c r="C456" s="389" t="s">
        <v>162</v>
      </c>
      <c r="D456" s="389" t="s">
        <v>84</v>
      </c>
      <c r="E456" s="389" t="s">
        <v>97</v>
      </c>
      <c r="F456" s="388" t="s">
        <v>241</v>
      </c>
      <c r="G456" s="9">
        <f>G455</f>
        <v>72.8</v>
      </c>
      <c r="H456" s="9">
        <f t="shared" ref="H456:I456" si="215">H455</f>
        <v>72.8</v>
      </c>
      <c r="I456" s="9">
        <f t="shared" si="215"/>
        <v>72.8</v>
      </c>
      <c r="J456" s="232"/>
      <c r="K456" s="232"/>
      <c r="L456" s="232"/>
      <c r="M456" s="232"/>
      <c r="N456" s="232"/>
    </row>
    <row r="457" spans="1:14" s="241" customFormat="1" ht="15.75" x14ac:dyDescent="0.25">
      <c r="A457" s="386" t="s">
        <v>234</v>
      </c>
      <c r="B457" s="389" t="s">
        <v>576</v>
      </c>
      <c r="C457" s="389" t="s">
        <v>135</v>
      </c>
      <c r="D457" s="389"/>
      <c r="E457" s="389"/>
      <c r="F457" s="388"/>
      <c r="G457" s="9">
        <f>G458</f>
        <v>5747.0399999999991</v>
      </c>
      <c r="H457" s="9">
        <f t="shared" ref="H457:I458" si="216">H458</f>
        <v>5934.39</v>
      </c>
      <c r="I457" s="9">
        <f t="shared" si="216"/>
        <v>6129.28</v>
      </c>
      <c r="J457" s="232"/>
      <c r="K457" s="232"/>
      <c r="L457" s="232"/>
      <c r="M457" s="232"/>
      <c r="N457" s="232"/>
    </row>
    <row r="458" spans="1:14" s="241" customFormat="1" ht="15.75" x14ac:dyDescent="0.25">
      <c r="A458" s="386" t="s">
        <v>235</v>
      </c>
      <c r="B458" s="389" t="s">
        <v>576</v>
      </c>
      <c r="C458" s="389" t="s">
        <v>135</v>
      </c>
      <c r="D458" s="389" t="s">
        <v>122</v>
      </c>
      <c r="E458" s="389"/>
      <c r="F458" s="388"/>
      <c r="G458" s="9">
        <f>G459</f>
        <v>5747.0399999999991</v>
      </c>
      <c r="H458" s="9">
        <f t="shared" si="216"/>
        <v>5934.39</v>
      </c>
      <c r="I458" s="9">
        <f t="shared" si="216"/>
        <v>6129.28</v>
      </c>
      <c r="J458" s="232"/>
      <c r="K458" s="232"/>
      <c r="L458" s="232"/>
      <c r="M458" s="232"/>
      <c r="N458" s="232"/>
    </row>
    <row r="459" spans="1:14" s="241" customFormat="1" ht="15.75" x14ac:dyDescent="0.25">
      <c r="A459" s="386" t="s">
        <v>296</v>
      </c>
      <c r="B459" s="389" t="s">
        <v>577</v>
      </c>
      <c r="C459" s="389" t="s">
        <v>135</v>
      </c>
      <c r="D459" s="389" t="s">
        <v>122</v>
      </c>
      <c r="E459" s="389"/>
      <c r="F459" s="388"/>
      <c r="G459" s="9">
        <f>G460+G463+G466</f>
        <v>5747.0399999999991</v>
      </c>
      <c r="H459" s="9">
        <f t="shared" ref="H459:I459" si="217">H460+H463+H466</f>
        <v>5934.39</v>
      </c>
      <c r="I459" s="9">
        <f t="shared" si="217"/>
        <v>6129.28</v>
      </c>
      <c r="J459" s="232"/>
      <c r="K459" s="232"/>
      <c r="L459" s="232"/>
      <c r="M459" s="232"/>
      <c r="N459" s="232"/>
    </row>
    <row r="460" spans="1:14" s="241" customFormat="1" ht="78.75" x14ac:dyDescent="0.25">
      <c r="A460" s="386" t="s">
        <v>87</v>
      </c>
      <c r="B460" s="389" t="s">
        <v>577</v>
      </c>
      <c r="C460" s="389" t="s">
        <v>135</v>
      </c>
      <c r="D460" s="389" t="s">
        <v>122</v>
      </c>
      <c r="E460" s="389" t="s">
        <v>88</v>
      </c>
      <c r="F460" s="388"/>
      <c r="G460" s="9">
        <f>G461</f>
        <v>4677.9399999999996</v>
      </c>
      <c r="H460" s="9">
        <f t="shared" ref="H460:I460" si="218">H461</f>
        <v>4865.05</v>
      </c>
      <c r="I460" s="9">
        <f t="shared" si="218"/>
        <v>5059.6499999999996</v>
      </c>
      <c r="J460" s="232"/>
      <c r="K460" s="232"/>
      <c r="L460" s="232"/>
      <c r="M460" s="232"/>
      <c r="N460" s="232"/>
    </row>
    <row r="461" spans="1:14" s="241" customFormat="1" ht="31.5" x14ac:dyDescent="0.25">
      <c r="A461" s="386" t="s">
        <v>119</v>
      </c>
      <c r="B461" s="389" t="s">
        <v>577</v>
      </c>
      <c r="C461" s="389" t="s">
        <v>135</v>
      </c>
      <c r="D461" s="389" t="s">
        <v>122</v>
      </c>
      <c r="E461" s="389" t="s">
        <v>120</v>
      </c>
      <c r="F461" s="388"/>
      <c r="G461" s="9">
        <f>'Ведом23-25'!I564</f>
        <v>4677.9399999999996</v>
      </c>
      <c r="H461" s="9">
        <f>'Ведом23-25'!J564</f>
        <v>4865.05</v>
      </c>
      <c r="I461" s="9">
        <f>'Ведом23-25'!K564</f>
        <v>5059.6499999999996</v>
      </c>
      <c r="J461" s="232"/>
      <c r="K461" s="232"/>
      <c r="L461" s="232"/>
      <c r="M461" s="232"/>
      <c r="N461" s="232"/>
    </row>
    <row r="462" spans="1:14" s="241" customFormat="1" ht="47.25" x14ac:dyDescent="0.25">
      <c r="A462" s="386" t="s">
        <v>937</v>
      </c>
      <c r="B462" s="389" t="s">
        <v>577</v>
      </c>
      <c r="C462" s="389" t="s">
        <v>135</v>
      </c>
      <c r="D462" s="389" t="s">
        <v>122</v>
      </c>
      <c r="E462" s="389" t="s">
        <v>120</v>
      </c>
      <c r="F462" s="388" t="s">
        <v>241</v>
      </c>
      <c r="G462" s="9">
        <f>G461</f>
        <v>4677.9399999999996</v>
      </c>
      <c r="H462" s="9">
        <f t="shared" ref="H462:I462" si="219">H461</f>
        <v>4865.05</v>
      </c>
      <c r="I462" s="9">
        <f t="shared" si="219"/>
        <v>5059.6499999999996</v>
      </c>
      <c r="J462" s="232"/>
      <c r="K462" s="232"/>
      <c r="L462" s="232"/>
      <c r="M462" s="232"/>
      <c r="N462" s="232"/>
    </row>
    <row r="463" spans="1:14" s="241" customFormat="1" ht="31.5" x14ac:dyDescent="0.25">
      <c r="A463" s="386" t="s">
        <v>91</v>
      </c>
      <c r="B463" s="389" t="s">
        <v>577</v>
      </c>
      <c r="C463" s="389" t="s">
        <v>135</v>
      </c>
      <c r="D463" s="389" t="s">
        <v>122</v>
      </c>
      <c r="E463" s="389" t="s">
        <v>92</v>
      </c>
      <c r="F463" s="388"/>
      <c r="G463" s="9">
        <f>G464</f>
        <v>1051.5999999999999</v>
      </c>
      <c r="H463" s="9">
        <f t="shared" ref="H463:I463" si="220">H464</f>
        <v>1051.8399999999999</v>
      </c>
      <c r="I463" s="9">
        <f t="shared" si="220"/>
        <v>1052.1300000000001</v>
      </c>
      <c r="J463" s="232"/>
      <c r="K463" s="232"/>
      <c r="L463" s="232"/>
      <c r="M463" s="232"/>
      <c r="N463" s="232"/>
    </row>
    <row r="464" spans="1:14" s="241" customFormat="1" ht="47.25" x14ac:dyDescent="0.25">
      <c r="A464" s="386" t="s">
        <v>93</v>
      </c>
      <c r="B464" s="389" t="s">
        <v>577</v>
      </c>
      <c r="C464" s="389" t="s">
        <v>135</v>
      </c>
      <c r="D464" s="389" t="s">
        <v>122</v>
      </c>
      <c r="E464" s="389" t="s">
        <v>94</v>
      </c>
      <c r="F464" s="388"/>
      <c r="G464" s="9">
        <f>'Ведом23-25'!I566</f>
        <v>1051.5999999999999</v>
      </c>
      <c r="H464" s="9">
        <f>'Ведом23-25'!J566</f>
        <v>1051.8399999999999</v>
      </c>
      <c r="I464" s="9">
        <f>'Ведом23-25'!K566</f>
        <v>1052.1300000000001</v>
      </c>
      <c r="J464" s="232"/>
      <c r="K464" s="232"/>
      <c r="L464" s="232"/>
      <c r="M464" s="232"/>
      <c r="N464" s="232"/>
    </row>
    <row r="465" spans="1:14" s="241" customFormat="1" ht="47.25" x14ac:dyDescent="0.25">
      <c r="A465" s="386" t="s">
        <v>937</v>
      </c>
      <c r="B465" s="389" t="s">
        <v>577</v>
      </c>
      <c r="C465" s="389" t="s">
        <v>135</v>
      </c>
      <c r="D465" s="389" t="s">
        <v>122</v>
      </c>
      <c r="E465" s="389" t="s">
        <v>94</v>
      </c>
      <c r="F465" s="388" t="s">
        <v>241</v>
      </c>
      <c r="G465" s="9">
        <f>G464</f>
        <v>1051.5999999999999</v>
      </c>
      <c r="H465" s="9">
        <f t="shared" ref="H465:I465" si="221">H464</f>
        <v>1051.8399999999999</v>
      </c>
      <c r="I465" s="9">
        <f t="shared" si="221"/>
        <v>1052.1300000000001</v>
      </c>
      <c r="J465" s="232"/>
      <c r="K465" s="232"/>
      <c r="L465" s="232"/>
      <c r="M465" s="232"/>
      <c r="N465" s="232"/>
    </row>
    <row r="466" spans="1:14" s="241" customFormat="1" ht="15.75" x14ac:dyDescent="0.25">
      <c r="A466" s="386" t="s">
        <v>95</v>
      </c>
      <c r="B466" s="389" t="s">
        <v>577</v>
      </c>
      <c r="C466" s="389" t="s">
        <v>135</v>
      </c>
      <c r="D466" s="389" t="s">
        <v>122</v>
      </c>
      <c r="E466" s="389" t="s">
        <v>101</v>
      </c>
      <c r="F466" s="388"/>
      <c r="G466" s="9">
        <f>G467</f>
        <v>17.5</v>
      </c>
      <c r="H466" s="9">
        <f t="shared" ref="H466:I466" si="222">H467</f>
        <v>17.5</v>
      </c>
      <c r="I466" s="9">
        <f t="shared" si="222"/>
        <v>17.5</v>
      </c>
      <c r="J466" s="232"/>
      <c r="K466" s="232"/>
      <c r="L466" s="232"/>
      <c r="M466" s="232"/>
      <c r="N466" s="232"/>
    </row>
    <row r="467" spans="1:14" s="241" customFormat="1" ht="15.75" x14ac:dyDescent="0.25">
      <c r="A467" s="386" t="s">
        <v>227</v>
      </c>
      <c r="B467" s="389" t="s">
        <v>577</v>
      </c>
      <c r="C467" s="389" t="s">
        <v>135</v>
      </c>
      <c r="D467" s="389" t="s">
        <v>122</v>
      </c>
      <c r="E467" s="389" t="s">
        <v>97</v>
      </c>
      <c r="F467" s="388"/>
      <c r="G467" s="9">
        <f>'Ведом23-25'!I568</f>
        <v>17.5</v>
      </c>
      <c r="H467" s="9">
        <f>'Ведом23-25'!J568</f>
        <v>17.5</v>
      </c>
      <c r="I467" s="9">
        <f>'Ведом23-25'!K568</f>
        <v>17.5</v>
      </c>
      <c r="J467" s="232"/>
      <c r="K467" s="232"/>
      <c r="L467" s="232"/>
      <c r="M467" s="232"/>
      <c r="N467" s="232"/>
    </row>
    <row r="468" spans="1:14" s="241" customFormat="1" ht="47.25" x14ac:dyDescent="0.25">
      <c r="A468" s="386" t="s">
        <v>937</v>
      </c>
      <c r="B468" s="389" t="s">
        <v>577</v>
      </c>
      <c r="C468" s="389" t="s">
        <v>135</v>
      </c>
      <c r="D468" s="389" t="s">
        <v>122</v>
      </c>
      <c r="E468" s="389" t="s">
        <v>97</v>
      </c>
      <c r="F468" s="388" t="s">
        <v>241</v>
      </c>
      <c r="G468" s="9">
        <f>G467</f>
        <v>17.5</v>
      </c>
      <c r="H468" s="9">
        <f t="shared" ref="H468:I468" si="223">H467</f>
        <v>17.5</v>
      </c>
      <c r="I468" s="9">
        <f t="shared" si="223"/>
        <v>17.5</v>
      </c>
      <c r="J468" s="232"/>
      <c r="K468" s="232"/>
      <c r="L468" s="232"/>
      <c r="M468" s="232"/>
      <c r="N468" s="232"/>
    </row>
    <row r="469" spans="1:14" s="241" customFormat="1" ht="31.5" x14ac:dyDescent="0.25">
      <c r="A469" s="383" t="s">
        <v>642</v>
      </c>
      <c r="B469" s="208" t="s">
        <v>578</v>
      </c>
      <c r="C469" s="208"/>
      <c r="D469" s="389"/>
      <c r="E469" s="208"/>
      <c r="F469" s="388"/>
      <c r="G469" s="35">
        <f>G470+G483</f>
        <v>942</v>
      </c>
      <c r="H469" s="35">
        <f t="shared" ref="H469:I469" si="224">H470+H483</f>
        <v>42</v>
      </c>
      <c r="I469" s="35">
        <f t="shared" si="224"/>
        <v>42</v>
      </c>
      <c r="J469" s="232"/>
      <c r="K469" s="232"/>
      <c r="L469" s="232"/>
      <c r="M469" s="232"/>
      <c r="N469" s="232"/>
    </row>
    <row r="470" spans="1:14" s="241" customFormat="1" ht="15.75" x14ac:dyDescent="0.25">
      <c r="A470" s="386" t="s">
        <v>147</v>
      </c>
      <c r="B470" s="389" t="s">
        <v>578</v>
      </c>
      <c r="C470" s="389" t="s">
        <v>148</v>
      </c>
      <c r="D470" s="389"/>
      <c r="E470" s="208"/>
      <c r="F470" s="388"/>
      <c r="G470" s="9">
        <f>G471</f>
        <v>342</v>
      </c>
      <c r="H470" s="9">
        <f t="shared" ref="H470:I470" si="225">H471</f>
        <v>42</v>
      </c>
      <c r="I470" s="9">
        <f t="shared" si="225"/>
        <v>42</v>
      </c>
      <c r="J470" s="232"/>
      <c r="K470" s="232"/>
      <c r="L470" s="232"/>
      <c r="M470" s="232"/>
      <c r="N470" s="232"/>
    </row>
    <row r="471" spans="1:14" s="241" customFormat="1" ht="15.75" x14ac:dyDescent="0.25">
      <c r="A471" s="386" t="s">
        <v>149</v>
      </c>
      <c r="B471" s="389" t="s">
        <v>578</v>
      </c>
      <c r="C471" s="389" t="s">
        <v>148</v>
      </c>
      <c r="D471" s="389" t="s">
        <v>123</v>
      </c>
      <c r="E471" s="208"/>
      <c r="F471" s="388"/>
      <c r="G471" s="9">
        <f>G472+G476</f>
        <v>342</v>
      </c>
      <c r="H471" s="9">
        <f t="shared" ref="H471:I471" si="226">H472+H476</f>
        <v>42</v>
      </c>
      <c r="I471" s="9">
        <f t="shared" si="226"/>
        <v>42</v>
      </c>
      <c r="J471" s="232"/>
      <c r="K471" s="232"/>
      <c r="L471" s="232"/>
      <c r="M471" s="232"/>
      <c r="N471" s="232"/>
    </row>
    <row r="472" spans="1:14" s="241" customFormat="1" ht="20.45" customHeight="1" x14ac:dyDescent="0.25">
      <c r="A472" s="28" t="s">
        <v>294</v>
      </c>
      <c r="B472" s="389" t="s">
        <v>579</v>
      </c>
      <c r="C472" s="389" t="s">
        <v>148</v>
      </c>
      <c r="D472" s="389" t="s">
        <v>123</v>
      </c>
      <c r="E472" s="389"/>
      <c r="F472" s="388"/>
      <c r="G472" s="9">
        <f>G473</f>
        <v>42</v>
      </c>
      <c r="H472" s="9">
        <f t="shared" ref="H472:I473" si="227">H473</f>
        <v>42</v>
      </c>
      <c r="I472" s="9">
        <f t="shared" si="227"/>
        <v>42</v>
      </c>
      <c r="J472" s="232"/>
      <c r="K472" s="232"/>
      <c r="L472" s="232"/>
      <c r="M472" s="232"/>
      <c r="N472" s="232"/>
    </row>
    <row r="473" spans="1:14" s="241" customFormat="1" ht="31.5" x14ac:dyDescent="0.25">
      <c r="A473" s="386" t="s">
        <v>140</v>
      </c>
      <c r="B473" s="389" t="s">
        <v>579</v>
      </c>
      <c r="C473" s="389" t="s">
        <v>148</v>
      </c>
      <c r="D473" s="389" t="s">
        <v>123</v>
      </c>
      <c r="E473" s="389" t="s">
        <v>141</v>
      </c>
      <c r="F473" s="388"/>
      <c r="G473" s="9">
        <f>G474</f>
        <v>42</v>
      </c>
      <c r="H473" s="9">
        <f t="shared" si="227"/>
        <v>42</v>
      </c>
      <c r="I473" s="9">
        <f t="shared" si="227"/>
        <v>42</v>
      </c>
      <c r="J473" s="232"/>
      <c r="K473" s="232"/>
      <c r="L473" s="232"/>
      <c r="M473" s="232"/>
      <c r="N473" s="232"/>
    </row>
    <row r="474" spans="1:14" s="241" customFormat="1" ht="17.45" customHeight="1" x14ac:dyDescent="0.25">
      <c r="A474" s="386" t="s">
        <v>307</v>
      </c>
      <c r="B474" s="389" t="s">
        <v>579</v>
      </c>
      <c r="C474" s="389" t="s">
        <v>148</v>
      </c>
      <c r="D474" s="389" t="s">
        <v>123</v>
      </c>
      <c r="E474" s="389" t="s">
        <v>306</v>
      </c>
      <c r="F474" s="388"/>
      <c r="G474" s="9">
        <f>'Ведом23-25'!I349</f>
        <v>42</v>
      </c>
      <c r="H474" s="9">
        <f>'Ведом23-25'!J349</f>
        <v>42</v>
      </c>
      <c r="I474" s="9">
        <f>'Ведом23-25'!K349</f>
        <v>42</v>
      </c>
      <c r="J474" s="232"/>
      <c r="K474" s="232"/>
      <c r="L474" s="232"/>
      <c r="M474" s="232"/>
      <c r="N474" s="232"/>
    </row>
    <row r="475" spans="1:14" s="241" customFormat="1" ht="47.45" customHeight="1" x14ac:dyDescent="0.25">
      <c r="A475" s="386" t="s">
        <v>937</v>
      </c>
      <c r="B475" s="389" t="s">
        <v>579</v>
      </c>
      <c r="C475" s="389" t="s">
        <v>148</v>
      </c>
      <c r="D475" s="389" t="s">
        <v>123</v>
      </c>
      <c r="E475" s="389" t="s">
        <v>306</v>
      </c>
      <c r="F475" s="388" t="s">
        <v>241</v>
      </c>
      <c r="G475" s="9">
        <f>G474</f>
        <v>42</v>
      </c>
      <c r="H475" s="9">
        <f t="shared" ref="H475:I475" si="228">H474</f>
        <v>42</v>
      </c>
      <c r="I475" s="9">
        <f t="shared" si="228"/>
        <v>42</v>
      </c>
      <c r="J475" s="232"/>
      <c r="K475" s="232"/>
      <c r="L475" s="232"/>
      <c r="M475" s="232"/>
      <c r="N475" s="232"/>
    </row>
    <row r="476" spans="1:14" s="241" customFormat="1" ht="31.5" x14ac:dyDescent="0.25">
      <c r="A476" s="21" t="s">
        <v>303</v>
      </c>
      <c r="B476" s="389" t="s">
        <v>580</v>
      </c>
      <c r="C476" s="389" t="s">
        <v>148</v>
      </c>
      <c r="D476" s="389" t="s">
        <v>123</v>
      </c>
      <c r="E476" s="389"/>
      <c r="F476" s="388"/>
      <c r="G476" s="9">
        <f>G477</f>
        <v>300</v>
      </c>
      <c r="H476" s="9">
        <f t="shared" ref="H476:I477" si="229">H477</f>
        <v>0</v>
      </c>
      <c r="I476" s="9">
        <f t="shared" si="229"/>
        <v>0</v>
      </c>
      <c r="J476" s="232"/>
      <c r="K476" s="232"/>
      <c r="L476" s="232"/>
      <c r="M476" s="232"/>
      <c r="N476" s="232"/>
    </row>
    <row r="477" spans="1:14" s="112" customFormat="1" ht="48.2" customHeight="1" x14ac:dyDescent="0.25">
      <c r="A477" s="386" t="s">
        <v>87</v>
      </c>
      <c r="B477" s="389" t="s">
        <v>580</v>
      </c>
      <c r="C477" s="389" t="s">
        <v>148</v>
      </c>
      <c r="D477" s="389" t="s">
        <v>123</v>
      </c>
      <c r="E477" s="389" t="s">
        <v>88</v>
      </c>
      <c r="F477" s="388"/>
      <c r="G477" s="9">
        <f>G478</f>
        <v>300</v>
      </c>
      <c r="H477" s="9">
        <f t="shared" si="229"/>
        <v>0</v>
      </c>
      <c r="I477" s="9">
        <f t="shared" si="229"/>
        <v>0</v>
      </c>
      <c r="J477" s="232"/>
      <c r="K477" s="232"/>
      <c r="L477" s="232"/>
      <c r="M477" s="232"/>
      <c r="N477" s="232"/>
    </row>
    <row r="478" spans="1:14" s="112" customFormat="1" ht="15" customHeight="1" x14ac:dyDescent="0.25">
      <c r="A478" s="29" t="s">
        <v>171</v>
      </c>
      <c r="B478" s="389" t="s">
        <v>580</v>
      </c>
      <c r="C478" s="389" t="s">
        <v>148</v>
      </c>
      <c r="D478" s="389" t="s">
        <v>123</v>
      </c>
      <c r="E478" s="389" t="s">
        <v>120</v>
      </c>
      <c r="F478" s="388"/>
      <c r="G478" s="9">
        <f>'Ведом23-25'!I352</f>
        <v>300</v>
      </c>
      <c r="H478" s="9">
        <f>'Ведом23-25'!J352</f>
        <v>0</v>
      </c>
      <c r="I478" s="9">
        <f>'Ведом23-25'!K352</f>
        <v>0</v>
      </c>
      <c r="J478" s="232"/>
      <c r="K478" s="232"/>
      <c r="L478" s="232"/>
      <c r="M478" s="232"/>
      <c r="N478" s="232"/>
    </row>
    <row r="479" spans="1:14" s="241" customFormat="1" ht="49.15" customHeight="1" x14ac:dyDescent="0.25">
      <c r="A479" s="386" t="s">
        <v>937</v>
      </c>
      <c r="B479" s="389" t="s">
        <v>580</v>
      </c>
      <c r="C479" s="389" t="s">
        <v>148</v>
      </c>
      <c r="D479" s="389" t="s">
        <v>123</v>
      </c>
      <c r="E479" s="389" t="s">
        <v>120</v>
      </c>
      <c r="F479" s="388" t="s">
        <v>241</v>
      </c>
      <c r="G479" s="9">
        <f>G478</f>
        <v>300</v>
      </c>
      <c r="H479" s="9">
        <f t="shared" ref="H479:I479" si="230">H478</f>
        <v>0</v>
      </c>
      <c r="I479" s="9">
        <f t="shared" si="230"/>
        <v>0</v>
      </c>
      <c r="J479" s="232"/>
      <c r="K479" s="232"/>
      <c r="L479" s="232"/>
      <c r="M479" s="232"/>
      <c r="N479" s="232"/>
    </row>
    <row r="480" spans="1:14" s="112" customFormat="1" ht="35.450000000000003" customHeight="1" x14ac:dyDescent="0.25">
      <c r="A480" s="386" t="s">
        <v>91</v>
      </c>
      <c r="B480" s="389" t="s">
        <v>580</v>
      </c>
      <c r="C480" s="389" t="s">
        <v>148</v>
      </c>
      <c r="D480" s="389" t="s">
        <v>123</v>
      </c>
      <c r="E480" s="389" t="s">
        <v>92</v>
      </c>
      <c r="F480" s="388"/>
      <c r="G480" s="9">
        <f>G481</f>
        <v>0</v>
      </c>
      <c r="H480" s="9">
        <f t="shared" ref="H480:I480" si="231">H481</f>
        <v>0</v>
      </c>
      <c r="I480" s="9">
        <f t="shared" si="231"/>
        <v>0</v>
      </c>
      <c r="J480" s="232"/>
      <c r="K480" s="232"/>
      <c r="L480" s="232"/>
      <c r="M480" s="232"/>
      <c r="N480" s="232"/>
    </row>
    <row r="481" spans="1:14" s="112" customFormat="1" ht="37.15" customHeight="1" x14ac:dyDescent="0.25">
      <c r="A481" s="386" t="s">
        <v>93</v>
      </c>
      <c r="B481" s="389" t="s">
        <v>580</v>
      </c>
      <c r="C481" s="389" t="s">
        <v>148</v>
      </c>
      <c r="D481" s="389" t="s">
        <v>123</v>
      </c>
      <c r="E481" s="389" t="s">
        <v>94</v>
      </c>
      <c r="F481" s="388"/>
      <c r="G481" s="9">
        <f>'Ведом23-25'!I354</f>
        <v>0</v>
      </c>
      <c r="H481" s="9">
        <f>'Ведом23-25'!J354</f>
        <v>0</v>
      </c>
      <c r="I481" s="9">
        <f>'Ведом23-25'!K354</f>
        <v>0</v>
      </c>
      <c r="J481" s="232"/>
      <c r="K481" s="232"/>
      <c r="L481" s="232"/>
      <c r="M481" s="232"/>
      <c r="N481" s="232"/>
    </row>
    <row r="482" spans="1:14" s="241" customFormat="1" ht="51" customHeight="1" x14ac:dyDescent="0.25">
      <c r="A482" s="386" t="s">
        <v>937</v>
      </c>
      <c r="B482" s="389" t="s">
        <v>580</v>
      </c>
      <c r="C482" s="389" t="s">
        <v>148</v>
      </c>
      <c r="D482" s="389" t="s">
        <v>123</v>
      </c>
      <c r="E482" s="389" t="s">
        <v>94</v>
      </c>
      <c r="F482" s="388" t="s">
        <v>241</v>
      </c>
      <c r="G482" s="9">
        <f>G481</f>
        <v>0</v>
      </c>
      <c r="H482" s="9">
        <f t="shared" ref="H482:I482" si="232">H481</f>
        <v>0</v>
      </c>
      <c r="I482" s="9">
        <f t="shared" si="232"/>
        <v>0</v>
      </c>
      <c r="J482" s="232"/>
      <c r="K482" s="232"/>
      <c r="L482" s="232"/>
      <c r="M482" s="232"/>
      <c r="N482" s="232"/>
    </row>
    <row r="483" spans="1:14" s="241" customFormat="1" ht="15.75" x14ac:dyDescent="0.25">
      <c r="A483" s="44" t="s">
        <v>161</v>
      </c>
      <c r="B483" s="389" t="s">
        <v>578</v>
      </c>
      <c r="C483" s="389" t="s">
        <v>162</v>
      </c>
      <c r="D483" s="389"/>
      <c r="E483" s="389"/>
      <c r="F483" s="388"/>
      <c r="G483" s="9">
        <f>G484</f>
        <v>600</v>
      </c>
      <c r="H483" s="9">
        <f t="shared" ref="H483:I483" si="233">H484</f>
        <v>0</v>
      </c>
      <c r="I483" s="9">
        <f t="shared" si="233"/>
        <v>0</v>
      </c>
      <c r="J483" s="232"/>
      <c r="K483" s="232"/>
      <c r="L483" s="232"/>
      <c r="M483" s="232"/>
      <c r="N483" s="232"/>
    </row>
    <row r="484" spans="1:14" s="241" customFormat="1" ht="15.75" x14ac:dyDescent="0.25">
      <c r="A484" s="44" t="s">
        <v>163</v>
      </c>
      <c r="B484" s="389" t="s">
        <v>578</v>
      </c>
      <c r="C484" s="389" t="s">
        <v>162</v>
      </c>
      <c r="D484" s="389" t="s">
        <v>84</v>
      </c>
      <c r="E484" s="389"/>
      <c r="F484" s="388"/>
      <c r="G484" s="9">
        <f>G492+G496+G500+G485</f>
        <v>600</v>
      </c>
      <c r="H484" s="9">
        <f t="shared" ref="H484:I484" si="234">H492+H496+H500+H485</f>
        <v>0</v>
      </c>
      <c r="I484" s="9">
        <f t="shared" si="234"/>
        <v>0</v>
      </c>
      <c r="J484" s="232"/>
      <c r="K484" s="232"/>
      <c r="L484" s="232"/>
      <c r="M484" s="232"/>
      <c r="N484" s="232"/>
    </row>
    <row r="485" spans="1:14" s="241" customFormat="1" ht="31.5" x14ac:dyDescent="0.25">
      <c r="A485" s="21" t="s">
        <v>303</v>
      </c>
      <c r="B485" s="389" t="s">
        <v>580</v>
      </c>
      <c r="C485" s="389" t="s">
        <v>162</v>
      </c>
      <c r="D485" s="389" t="s">
        <v>84</v>
      </c>
      <c r="E485" s="389"/>
      <c r="F485" s="388"/>
      <c r="G485" s="9">
        <f>G486+G489</f>
        <v>0</v>
      </c>
      <c r="H485" s="9">
        <f t="shared" ref="H485:I485" si="235">H486+H489</f>
        <v>0</v>
      </c>
      <c r="I485" s="9">
        <f t="shared" si="235"/>
        <v>0</v>
      </c>
      <c r="J485" s="232"/>
      <c r="K485" s="232"/>
      <c r="L485" s="232"/>
      <c r="M485" s="232"/>
      <c r="N485" s="232"/>
    </row>
    <row r="486" spans="1:14" s="241" customFormat="1" ht="78.75" x14ac:dyDescent="0.25">
      <c r="A486" s="386" t="s">
        <v>87</v>
      </c>
      <c r="B486" s="389" t="s">
        <v>580</v>
      </c>
      <c r="C486" s="389" t="s">
        <v>162</v>
      </c>
      <c r="D486" s="389" t="s">
        <v>84</v>
      </c>
      <c r="E486" s="389" t="s">
        <v>88</v>
      </c>
      <c r="F486" s="388"/>
      <c r="G486" s="9">
        <f>G487</f>
        <v>0</v>
      </c>
      <c r="H486" s="9">
        <f t="shared" ref="H486:I486" si="236">H487</f>
        <v>0</v>
      </c>
      <c r="I486" s="9">
        <f t="shared" si="236"/>
        <v>0</v>
      </c>
      <c r="J486" s="232"/>
      <c r="K486" s="232"/>
      <c r="L486" s="232"/>
      <c r="M486" s="232"/>
      <c r="N486" s="232"/>
    </row>
    <row r="487" spans="1:14" s="241" customFormat="1" ht="31.5" x14ac:dyDescent="0.25">
      <c r="A487" s="386" t="s">
        <v>119</v>
      </c>
      <c r="B487" s="389" t="s">
        <v>580</v>
      </c>
      <c r="C487" s="389" t="s">
        <v>162</v>
      </c>
      <c r="D487" s="389" t="s">
        <v>84</v>
      </c>
      <c r="E487" s="389" t="s">
        <v>120</v>
      </c>
      <c r="F487" s="388"/>
      <c r="G487" s="9">
        <f>'Ведом23-25'!I413</f>
        <v>0</v>
      </c>
      <c r="H487" s="9">
        <f>'Ведом23-25'!J413</f>
        <v>0</v>
      </c>
      <c r="I487" s="9">
        <f>'Ведом23-25'!K413</f>
        <v>0</v>
      </c>
      <c r="J487" s="232"/>
      <c r="K487" s="232"/>
      <c r="L487" s="232"/>
      <c r="M487" s="232"/>
      <c r="N487" s="232"/>
    </row>
    <row r="488" spans="1:14" s="241" customFormat="1" ht="47.25" x14ac:dyDescent="0.25">
      <c r="A488" s="386" t="s">
        <v>937</v>
      </c>
      <c r="B488" s="389" t="s">
        <v>580</v>
      </c>
      <c r="C488" s="389" t="s">
        <v>162</v>
      </c>
      <c r="D488" s="389" t="s">
        <v>84</v>
      </c>
      <c r="E488" s="389" t="s">
        <v>120</v>
      </c>
      <c r="F488" s="388" t="s">
        <v>241</v>
      </c>
      <c r="G488" s="9">
        <f>G487</f>
        <v>0</v>
      </c>
      <c r="H488" s="9">
        <f t="shared" ref="H488:I488" si="237">H487</f>
        <v>0</v>
      </c>
      <c r="I488" s="9">
        <f t="shared" si="237"/>
        <v>0</v>
      </c>
      <c r="J488" s="232"/>
      <c r="K488" s="232"/>
      <c r="L488" s="232"/>
      <c r="M488" s="232"/>
      <c r="N488" s="232"/>
    </row>
    <row r="489" spans="1:14" s="241" customFormat="1" ht="31.5" x14ac:dyDescent="0.25">
      <c r="A489" s="386" t="s">
        <v>91</v>
      </c>
      <c r="B489" s="389" t="s">
        <v>580</v>
      </c>
      <c r="C489" s="389" t="s">
        <v>162</v>
      </c>
      <c r="D489" s="389" t="s">
        <v>84</v>
      </c>
      <c r="E489" s="389" t="s">
        <v>92</v>
      </c>
      <c r="F489" s="388"/>
      <c r="G489" s="9">
        <f>G490</f>
        <v>0</v>
      </c>
      <c r="H489" s="9">
        <f t="shared" ref="H489:I489" si="238">H490</f>
        <v>0</v>
      </c>
      <c r="I489" s="9">
        <f t="shared" si="238"/>
        <v>0</v>
      </c>
      <c r="J489" s="232"/>
      <c r="K489" s="232"/>
      <c r="L489" s="232"/>
      <c r="M489" s="232"/>
      <c r="N489" s="232"/>
    </row>
    <row r="490" spans="1:14" s="241" customFormat="1" ht="47.25" x14ac:dyDescent="0.25">
      <c r="A490" s="386" t="s">
        <v>93</v>
      </c>
      <c r="B490" s="389" t="s">
        <v>580</v>
      </c>
      <c r="C490" s="389" t="s">
        <v>162</v>
      </c>
      <c r="D490" s="389" t="s">
        <v>84</v>
      </c>
      <c r="E490" s="389" t="s">
        <v>94</v>
      </c>
      <c r="F490" s="388"/>
      <c r="G490" s="9">
        <f>'Ведом23-25'!I415</f>
        <v>0</v>
      </c>
      <c r="H490" s="9">
        <f>'Ведом23-25'!J415</f>
        <v>0</v>
      </c>
      <c r="I490" s="9">
        <f>'Ведом23-25'!K415</f>
        <v>0</v>
      </c>
      <c r="J490" s="232"/>
      <c r="K490" s="232"/>
      <c r="L490" s="232"/>
      <c r="M490" s="232"/>
      <c r="N490" s="232"/>
    </row>
    <row r="491" spans="1:14" s="241" customFormat="1" ht="47.25" x14ac:dyDescent="0.25">
      <c r="A491" s="386" t="s">
        <v>937</v>
      </c>
      <c r="B491" s="389" t="s">
        <v>580</v>
      </c>
      <c r="C491" s="389" t="s">
        <v>162</v>
      </c>
      <c r="D491" s="389" t="s">
        <v>84</v>
      </c>
      <c r="E491" s="389" t="s">
        <v>94</v>
      </c>
      <c r="F491" s="388" t="s">
        <v>241</v>
      </c>
      <c r="G491" s="9">
        <f>G490</f>
        <v>0</v>
      </c>
      <c r="H491" s="9">
        <f t="shared" ref="H491:I491" si="239">H490</f>
        <v>0</v>
      </c>
      <c r="I491" s="9">
        <f t="shared" si="239"/>
        <v>0</v>
      </c>
      <c r="J491" s="232"/>
      <c r="K491" s="232"/>
      <c r="L491" s="232"/>
      <c r="M491" s="232"/>
      <c r="N491" s="232"/>
    </row>
    <row r="492" spans="1:14" s="241" customFormat="1" ht="31.5" x14ac:dyDescent="0.25">
      <c r="A492" s="386" t="s">
        <v>826</v>
      </c>
      <c r="B492" s="389" t="s">
        <v>827</v>
      </c>
      <c r="C492" s="389" t="s">
        <v>162</v>
      </c>
      <c r="D492" s="389" t="s">
        <v>84</v>
      </c>
      <c r="E492" s="389"/>
      <c r="F492" s="388"/>
      <c r="G492" s="9">
        <f>G493</f>
        <v>600</v>
      </c>
      <c r="H492" s="9">
        <f t="shared" ref="H492:I493" si="240">H493</f>
        <v>0</v>
      </c>
      <c r="I492" s="9">
        <f t="shared" si="240"/>
        <v>0</v>
      </c>
      <c r="J492" s="232"/>
      <c r="K492" s="232"/>
      <c r="L492" s="232"/>
      <c r="M492" s="232"/>
      <c r="N492" s="232"/>
    </row>
    <row r="493" spans="1:14" s="241" customFormat="1" ht="47.25" x14ac:dyDescent="0.25">
      <c r="A493" s="386" t="s">
        <v>152</v>
      </c>
      <c r="B493" s="389" t="s">
        <v>827</v>
      </c>
      <c r="C493" s="389" t="s">
        <v>162</v>
      </c>
      <c r="D493" s="389" t="s">
        <v>84</v>
      </c>
      <c r="E493" s="389" t="s">
        <v>153</v>
      </c>
      <c r="F493" s="388"/>
      <c r="G493" s="9">
        <f>G494</f>
        <v>600</v>
      </c>
      <c r="H493" s="9">
        <f t="shared" si="240"/>
        <v>0</v>
      </c>
      <c r="I493" s="9">
        <f t="shared" si="240"/>
        <v>0</v>
      </c>
      <c r="J493" s="232"/>
      <c r="K493" s="232"/>
      <c r="L493" s="232"/>
      <c r="M493" s="232"/>
      <c r="N493" s="232"/>
    </row>
    <row r="494" spans="1:14" s="241" customFormat="1" ht="15.75" x14ac:dyDescent="0.25">
      <c r="A494" s="386" t="s">
        <v>154</v>
      </c>
      <c r="B494" s="389" t="s">
        <v>827</v>
      </c>
      <c r="C494" s="389" t="s">
        <v>162</v>
      </c>
      <c r="D494" s="389" t="s">
        <v>84</v>
      </c>
      <c r="E494" s="389" t="s">
        <v>155</v>
      </c>
      <c r="F494" s="388"/>
      <c r="G494" s="9">
        <f>'Ведом23-25'!I418</f>
        <v>600</v>
      </c>
      <c r="H494" s="9">
        <f>'Ведом23-25'!J418</f>
        <v>0</v>
      </c>
      <c r="I494" s="9">
        <f>'Ведом23-25'!K418</f>
        <v>0</v>
      </c>
      <c r="J494" s="232"/>
      <c r="K494" s="232"/>
      <c r="L494" s="232"/>
      <c r="M494" s="232"/>
      <c r="N494" s="232"/>
    </row>
    <row r="495" spans="1:14" s="241" customFormat="1" ht="47.25" x14ac:dyDescent="0.25">
      <c r="A495" s="386" t="s">
        <v>937</v>
      </c>
      <c r="B495" s="389" t="s">
        <v>827</v>
      </c>
      <c r="C495" s="389" t="s">
        <v>162</v>
      </c>
      <c r="D495" s="389" t="s">
        <v>84</v>
      </c>
      <c r="E495" s="389" t="s">
        <v>155</v>
      </c>
      <c r="F495" s="388" t="s">
        <v>241</v>
      </c>
      <c r="G495" s="9">
        <f>G494</f>
        <v>600</v>
      </c>
      <c r="H495" s="9">
        <f t="shared" ref="H495:I495" si="241">H494</f>
        <v>0</v>
      </c>
      <c r="I495" s="9">
        <f t="shared" si="241"/>
        <v>0</v>
      </c>
      <c r="J495" s="232"/>
      <c r="K495" s="232"/>
      <c r="L495" s="232"/>
      <c r="M495" s="232"/>
      <c r="N495" s="232"/>
    </row>
    <row r="496" spans="1:14" s="241" customFormat="1" ht="31.5" x14ac:dyDescent="0.25">
      <c r="A496" s="386" t="s">
        <v>156</v>
      </c>
      <c r="B496" s="389" t="s">
        <v>875</v>
      </c>
      <c r="C496" s="389" t="s">
        <v>162</v>
      </c>
      <c r="D496" s="389" t="s">
        <v>84</v>
      </c>
      <c r="E496" s="389"/>
      <c r="F496" s="388"/>
      <c r="G496" s="9">
        <f>G497</f>
        <v>0</v>
      </c>
      <c r="H496" s="9">
        <f t="shared" ref="H496:I497" si="242">H497</f>
        <v>0</v>
      </c>
      <c r="I496" s="9">
        <f t="shared" si="242"/>
        <v>0</v>
      </c>
      <c r="J496" s="232"/>
      <c r="K496" s="232"/>
      <c r="L496" s="232"/>
      <c r="M496" s="232"/>
      <c r="N496" s="232"/>
    </row>
    <row r="497" spans="1:14" s="241" customFormat="1" ht="47.25" x14ac:dyDescent="0.25">
      <c r="A497" s="386" t="s">
        <v>152</v>
      </c>
      <c r="B497" s="389" t="s">
        <v>875</v>
      </c>
      <c r="C497" s="389" t="s">
        <v>162</v>
      </c>
      <c r="D497" s="389" t="s">
        <v>84</v>
      </c>
      <c r="E497" s="389" t="s">
        <v>153</v>
      </c>
      <c r="F497" s="388"/>
      <c r="G497" s="9">
        <f>G498</f>
        <v>0</v>
      </c>
      <c r="H497" s="9">
        <f t="shared" si="242"/>
        <v>0</v>
      </c>
      <c r="I497" s="9">
        <f t="shared" si="242"/>
        <v>0</v>
      </c>
      <c r="J497" s="232"/>
      <c r="K497" s="232"/>
      <c r="L497" s="232"/>
      <c r="M497" s="232"/>
      <c r="N497" s="232"/>
    </row>
    <row r="498" spans="1:14" s="241" customFormat="1" ht="15.75" x14ac:dyDescent="0.25">
      <c r="A498" s="386" t="s">
        <v>154</v>
      </c>
      <c r="B498" s="389" t="s">
        <v>875</v>
      </c>
      <c r="C498" s="389" t="s">
        <v>162</v>
      </c>
      <c r="D498" s="389" t="s">
        <v>84</v>
      </c>
      <c r="E498" s="389" t="s">
        <v>155</v>
      </c>
      <c r="F498" s="388"/>
      <c r="G498" s="9">
        <f>'Ведом23-25'!I420</f>
        <v>0</v>
      </c>
      <c r="H498" s="9">
        <f>'Ведом23-25'!J420</f>
        <v>0</v>
      </c>
      <c r="I498" s="9">
        <f>'Ведом23-25'!K420</f>
        <v>0</v>
      </c>
      <c r="J498" s="232"/>
      <c r="K498" s="232"/>
      <c r="L498" s="232"/>
      <c r="M498" s="232"/>
      <c r="N498" s="232"/>
    </row>
    <row r="499" spans="1:14" s="241" customFormat="1" ht="47.25" x14ac:dyDescent="0.25">
      <c r="A499" s="386" t="s">
        <v>937</v>
      </c>
      <c r="B499" s="389" t="s">
        <v>875</v>
      </c>
      <c r="C499" s="389" t="s">
        <v>162</v>
      </c>
      <c r="D499" s="389" t="s">
        <v>84</v>
      </c>
      <c r="E499" s="389" t="s">
        <v>155</v>
      </c>
      <c r="F499" s="388" t="s">
        <v>241</v>
      </c>
      <c r="G499" s="9">
        <f>G498</f>
        <v>0</v>
      </c>
      <c r="H499" s="9">
        <f t="shared" ref="H499:I499" si="243">H498</f>
        <v>0</v>
      </c>
      <c r="I499" s="9">
        <f t="shared" si="243"/>
        <v>0</v>
      </c>
      <c r="J499" s="232"/>
      <c r="K499" s="232"/>
      <c r="L499" s="232"/>
      <c r="M499" s="232"/>
      <c r="N499" s="232"/>
    </row>
    <row r="500" spans="1:14" s="241" customFormat="1" ht="31.5" x14ac:dyDescent="0.25">
      <c r="A500" s="386" t="s">
        <v>915</v>
      </c>
      <c r="B500" s="389" t="s">
        <v>876</v>
      </c>
      <c r="C500" s="389" t="s">
        <v>162</v>
      </c>
      <c r="D500" s="389" t="s">
        <v>84</v>
      </c>
      <c r="E500" s="389"/>
      <c r="F500" s="388"/>
      <c r="G500" s="9">
        <f>G501</f>
        <v>0</v>
      </c>
      <c r="H500" s="9">
        <f t="shared" ref="H500:I501" si="244">H501</f>
        <v>0</v>
      </c>
      <c r="I500" s="9">
        <f t="shared" si="244"/>
        <v>0</v>
      </c>
      <c r="J500" s="232"/>
      <c r="K500" s="232"/>
      <c r="L500" s="232"/>
      <c r="M500" s="232"/>
      <c r="N500" s="232"/>
    </row>
    <row r="501" spans="1:14" s="241" customFormat="1" ht="47.25" x14ac:dyDescent="0.25">
      <c r="A501" s="386" t="s">
        <v>152</v>
      </c>
      <c r="B501" s="389" t="s">
        <v>876</v>
      </c>
      <c r="C501" s="389" t="s">
        <v>162</v>
      </c>
      <c r="D501" s="389" t="s">
        <v>84</v>
      </c>
      <c r="E501" s="389" t="s">
        <v>153</v>
      </c>
      <c r="F501" s="388"/>
      <c r="G501" s="9">
        <f>G502</f>
        <v>0</v>
      </c>
      <c r="H501" s="9">
        <f t="shared" si="244"/>
        <v>0</v>
      </c>
      <c r="I501" s="9">
        <f t="shared" si="244"/>
        <v>0</v>
      </c>
      <c r="J501" s="232"/>
      <c r="K501" s="232"/>
      <c r="L501" s="232"/>
      <c r="M501" s="232"/>
      <c r="N501" s="232"/>
    </row>
    <row r="502" spans="1:14" s="241" customFormat="1" ht="15.75" x14ac:dyDescent="0.25">
      <c r="A502" s="386" t="s">
        <v>154</v>
      </c>
      <c r="B502" s="389" t="s">
        <v>876</v>
      </c>
      <c r="C502" s="389" t="s">
        <v>162</v>
      </c>
      <c r="D502" s="389" t="s">
        <v>84</v>
      </c>
      <c r="E502" s="389" t="s">
        <v>155</v>
      </c>
      <c r="F502" s="388"/>
      <c r="G502" s="9">
        <f>'Ведом23-25'!I424</f>
        <v>0</v>
      </c>
      <c r="H502" s="9">
        <f>'Ведом23-25'!J424</f>
        <v>0</v>
      </c>
      <c r="I502" s="9">
        <f>'Ведом23-25'!K424</f>
        <v>0</v>
      </c>
      <c r="J502" s="232"/>
      <c r="K502" s="232"/>
      <c r="L502" s="232"/>
      <c r="M502" s="232"/>
      <c r="N502" s="232"/>
    </row>
    <row r="503" spans="1:14" s="241" customFormat="1" ht="47.25" x14ac:dyDescent="0.25">
      <c r="A503" s="386" t="s">
        <v>937</v>
      </c>
      <c r="B503" s="389" t="s">
        <v>876</v>
      </c>
      <c r="C503" s="389" t="s">
        <v>162</v>
      </c>
      <c r="D503" s="389" t="s">
        <v>84</v>
      </c>
      <c r="E503" s="389" t="s">
        <v>155</v>
      </c>
      <c r="F503" s="388" t="s">
        <v>241</v>
      </c>
      <c r="G503" s="9">
        <f>G502</f>
        <v>0</v>
      </c>
      <c r="H503" s="9">
        <f t="shared" ref="H503:I503" si="245">H502</f>
        <v>0</v>
      </c>
      <c r="I503" s="9">
        <f t="shared" si="245"/>
        <v>0</v>
      </c>
      <c r="J503" s="232"/>
      <c r="K503" s="232"/>
      <c r="L503" s="232"/>
      <c r="M503" s="232"/>
      <c r="N503" s="232"/>
    </row>
    <row r="504" spans="1:14" s="112" customFormat="1" ht="33.75" customHeight="1" x14ac:dyDescent="0.25">
      <c r="A504" s="207" t="s">
        <v>394</v>
      </c>
      <c r="B504" s="208" t="s">
        <v>581</v>
      </c>
      <c r="C504" s="208"/>
      <c r="D504" s="388"/>
      <c r="E504" s="208"/>
      <c r="F504" s="388"/>
      <c r="G504" s="35">
        <f>G511+G505+G525</f>
        <v>1634</v>
      </c>
      <c r="H504" s="35">
        <f t="shared" ref="H504:I504" si="246">H511+H505+H525</f>
        <v>1505</v>
      </c>
      <c r="I504" s="35">
        <f t="shared" si="246"/>
        <v>1505</v>
      </c>
      <c r="J504" s="232"/>
      <c r="K504" s="232"/>
      <c r="L504" s="232"/>
      <c r="M504" s="232"/>
      <c r="N504" s="232"/>
    </row>
    <row r="505" spans="1:14" s="241" customFormat="1" ht="15.75" x14ac:dyDescent="0.25">
      <c r="A505" s="386" t="s">
        <v>147</v>
      </c>
      <c r="B505" s="389" t="s">
        <v>581</v>
      </c>
      <c r="C505" s="389" t="s">
        <v>148</v>
      </c>
      <c r="D505" s="389"/>
      <c r="E505" s="208"/>
      <c r="F505" s="388"/>
      <c r="G505" s="9">
        <f>G506</f>
        <v>473</v>
      </c>
      <c r="H505" s="9">
        <f t="shared" ref="H505:I508" si="247">H506</f>
        <v>344</v>
      </c>
      <c r="I505" s="9">
        <f t="shared" si="247"/>
        <v>344</v>
      </c>
      <c r="J505" s="232"/>
      <c r="K505" s="232"/>
      <c r="L505" s="232"/>
      <c r="M505" s="232"/>
      <c r="N505" s="232"/>
    </row>
    <row r="506" spans="1:14" s="241" customFormat="1" ht="15.75" x14ac:dyDescent="0.25">
      <c r="A506" s="386" t="s">
        <v>149</v>
      </c>
      <c r="B506" s="389" t="s">
        <v>581</v>
      </c>
      <c r="C506" s="389" t="s">
        <v>148</v>
      </c>
      <c r="D506" s="389" t="s">
        <v>123</v>
      </c>
      <c r="E506" s="208"/>
      <c r="F506" s="388"/>
      <c r="G506" s="9">
        <f>G507</f>
        <v>473</v>
      </c>
      <c r="H506" s="9">
        <f t="shared" si="247"/>
        <v>344</v>
      </c>
      <c r="I506" s="9">
        <f t="shared" si="247"/>
        <v>344</v>
      </c>
      <c r="J506" s="232"/>
      <c r="K506" s="232"/>
      <c r="L506" s="232"/>
      <c r="M506" s="232"/>
      <c r="N506" s="232"/>
    </row>
    <row r="507" spans="1:14" s="241" customFormat="1" ht="47.25" x14ac:dyDescent="0.25">
      <c r="A507" s="386" t="s">
        <v>318</v>
      </c>
      <c r="B507" s="389" t="s">
        <v>582</v>
      </c>
      <c r="C507" s="389" t="s">
        <v>148</v>
      </c>
      <c r="D507" s="389" t="s">
        <v>123</v>
      </c>
      <c r="E507" s="389"/>
      <c r="F507" s="388"/>
      <c r="G507" s="9">
        <f>G508</f>
        <v>473</v>
      </c>
      <c r="H507" s="9">
        <f t="shared" si="247"/>
        <v>344</v>
      </c>
      <c r="I507" s="9">
        <f t="shared" si="247"/>
        <v>344</v>
      </c>
      <c r="J507" s="232"/>
      <c r="K507" s="232"/>
      <c r="L507" s="232"/>
      <c r="M507" s="232"/>
      <c r="N507" s="232"/>
    </row>
    <row r="508" spans="1:14" s="241" customFormat="1" ht="78.75" x14ac:dyDescent="0.25">
      <c r="A508" s="386" t="s">
        <v>87</v>
      </c>
      <c r="B508" s="389" t="s">
        <v>582</v>
      </c>
      <c r="C508" s="389" t="s">
        <v>148</v>
      </c>
      <c r="D508" s="389" t="s">
        <v>123</v>
      </c>
      <c r="E508" s="389" t="s">
        <v>88</v>
      </c>
      <c r="F508" s="388"/>
      <c r="G508" s="9">
        <f>G509</f>
        <v>473</v>
      </c>
      <c r="H508" s="9">
        <f t="shared" si="247"/>
        <v>344</v>
      </c>
      <c r="I508" s="9">
        <f t="shared" si="247"/>
        <v>344</v>
      </c>
      <c r="J508" s="232"/>
      <c r="K508" s="232"/>
      <c r="L508" s="232"/>
      <c r="M508" s="232"/>
      <c r="N508" s="232"/>
    </row>
    <row r="509" spans="1:14" s="241" customFormat="1" ht="31.5" x14ac:dyDescent="0.25">
      <c r="A509" s="386" t="s">
        <v>171</v>
      </c>
      <c r="B509" s="389" t="s">
        <v>582</v>
      </c>
      <c r="C509" s="389" t="s">
        <v>148</v>
      </c>
      <c r="D509" s="389" t="s">
        <v>123</v>
      </c>
      <c r="E509" s="389" t="s">
        <v>120</v>
      </c>
      <c r="F509" s="388"/>
      <c r="G509" s="9">
        <f>'Ведом23-25'!I358</f>
        <v>473</v>
      </c>
      <c r="H509" s="9">
        <f>'Ведом23-25'!J358</f>
        <v>344</v>
      </c>
      <c r="I509" s="9">
        <f>'Ведом23-25'!K358</f>
        <v>344</v>
      </c>
      <c r="J509" s="232"/>
      <c r="K509" s="232"/>
      <c r="L509" s="232"/>
      <c r="M509" s="232"/>
      <c r="N509" s="232"/>
    </row>
    <row r="510" spans="1:14" s="241" customFormat="1" ht="47.25" x14ac:dyDescent="0.25">
      <c r="A510" s="386" t="s">
        <v>937</v>
      </c>
      <c r="B510" s="389" t="s">
        <v>582</v>
      </c>
      <c r="C510" s="389" t="s">
        <v>148</v>
      </c>
      <c r="D510" s="389" t="s">
        <v>123</v>
      </c>
      <c r="E510" s="389" t="s">
        <v>120</v>
      </c>
      <c r="F510" s="388" t="s">
        <v>241</v>
      </c>
      <c r="G510" s="9">
        <f>G509</f>
        <v>473</v>
      </c>
      <c r="H510" s="9">
        <f t="shared" ref="H510:I510" si="248">H509</f>
        <v>344</v>
      </c>
      <c r="I510" s="9">
        <f t="shared" si="248"/>
        <v>344</v>
      </c>
      <c r="J510" s="232"/>
      <c r="K510" s="232"/>
      <c r="L510" s="232"/>
      <c r="M510" s="232"/>
      <c r="N510" s="232"/>
    </row>
    <row r="511" spans="1:14" s="241" customFormat="1" ht="15.75" x14ac:dyDescent="0.25">
      <c r="A511" s="44" t="s">
        <v>161</v>
      </c>
      <c r="B511" s="389" t="s">
        <v>581</v>
      </c>
      <c r="C511" s="389" t="s">
        <v>162</v>
      </c>
      <c r="D511" s="389"/>
      <c r="E511" s="208"/>
      <c r="F511" s="388"/>
      <c r="G511" s="9">
        <f>G512</f>
        <v>903</v>
      </c>
      <c r="H511" s="9">
        <f t="shared" ref="H511:I511" si="249">H512</f>
        <v>903</v>
      </c>
      <c r="I511" s="9">
        <f t="shared" si="249"/>
        <v>903</v>
      </c>
      <c r="J511" s="232"/>
      <c r="K511" s="232"/>
      <c r="L511" s="232"/>
      <c r="M511" s="232"/>
      <c r="N511" s="232"/>
    </row>
    <row r="512" spans="1:14" s="241" customFormat="1" ht="15.75" x14ac:dyDescent="0.25">
      <c r="A512" s="44" t="s">
        <v>163</v>
      </c>
      <c r="B512" s="389" t="s">
        <v>581</v>
      </c>
      <c r="C512" s="389" t="s">
        <v>162</v>
      </c>
      <c r="D512" s="389" t="s">
        <v>84</v>
      </c>
      <c r="E512" s="208"/>
      <c r="F512" s="388"/>
      <c r="G512" s="9">
        <f>G513+G517</f>
        <v>903</v>
      </c>
      <c r="H512" s="9">
        <f t="shared" ref="H512:I512" si="250">H513+H517</f>
        <v>903</v>
      </c>
      <c r="I512" s="9">
        <f t="shared" si="250"/>
        <v>903</v>
      </c>
      <c r="J512" s="232"/>
      <c r="K512" s="232"/>
      <c r="L512" s="232"/>
      <c r="M512" s="232"/>
      <c r="N512" s="232"/>
    </row>
    <row r="513" spans="1:14" s="112" customFormat="1" ht="34.9" customHeight="1" x14ac:dyDescent="0.25">
      <c r="A513" s="386" t="s">
        <v>318</v>
      </c>
      <c r="B513" s="389" t="s">
        <v>582</v>
      </c>
      <c r="C513" s="389" t="s">
        <v>162</v>
      </c>
      <c r="D513" s="389" t="s">
        <v>84</v>
      </c>
      <c r="E513" s="389"/>
      <c r="F513" s="388"/>
      <c r="G513" s="9">
        <f>G514</f>
        <v>473</v>
      </c>
      <c r="H513" s="9">
        <f t="shared" ref="H513:I514" si="251">H514</f>
        <v>473</v>
      </c>
      <c r="I513" s="9">
        <f t="shared" si="251"/>
        <v>473</v>
      </c>
      <c r="J513" s="232"/>
      <c r="K513" s="232"/>
      <c r="L513" s="232"/>
      <c r="M513" s="232"/>
      <c r="N513" s="232"/>
    </row>
    <row r="514" spans="1:14" s="112" customFormat="1" ht="31.7" customHeight="1" x14ac:dyDescent="0.25">
      <c r="A514" s="386" t="s">
        <v>87</v>
      </c>
      <c r="B514" s="389" t="s">
        <v>582</v>
      </c>
      <c r="C514" s="389" t="s">
        <v>162</v>
      </c>
      <c r="D514" s="389" t="s">
        <v>84</v>
      </c>
      <c r="E514" s="389" t="s">
        <v>88</v>
      </c>
      <c r="F514" s="388"/>
      <c r="G514" s="9">
        <f>G515</f>
        <v>473</v>
      </c>
      <c r="H514" s="9">
        <f t="shared" si="251"/>
        <v>473</v>
      </c>
      <c r="I514" s="9">
        <f t="shared" si="251"/>
        <v>473</v>
      </c>
      <c r="J514" s="232"/>
      <c r="K514" s="232"/>
      <c r="L514" s="232"/>
      <c r="M514" s="232"/>
      <c r="N514" s="232"/>
    </row>
    <row r="515" spans="1:14" s="112" customFormat="1" ht="31.7" customHeight="1" x14ac:dyDescent="0.25">
      <c r="A515" s="386" t="s">
        <v>171</v>
      </c>
      <c r="B515" s="389" t="s">
        <v>582</v>
      </c>
      <c r="C515" s="389" t="s">
        <v>162</v>
      </c>
      <c r="D515" s="389" t="s">
        <v>84</v>
      </c>
      <c r="E515" s="389" t="s">
        <v>120</v>
      </c>
      <c r="F515" s="388"/>
      <c r="G515" s="9">
        <f>'Ведом23-25'!I428</f>
        <v>473</v>
      </c>
      <c r="H515" s="9">
        <f>'Ведом23-25'!J428</f>
        <v>473</v>
      </c>
      <c r="I515" s="9">
        <f>'Ведом23-25'!K428</f>
        <v>473</v>
      </c>
      <c r="J515" s="232"/>
      <c r="K515" s="232"/>
      <c r="L515" s="232"/>
      <c r="M515" s="232"/>
      <c r="N515" s="232"/>
    </row>
    <row r="516" spans="1:14" s="241" customFormat="1" ht="50.45" customHeight="1" x14ac:dyDescent="0.25">
      <c r="A516" s="386" t="s">
        <v>937</v>
      </c>
      <c r="B516" s="389" t="s">
        <v>582</v>
      </c>
      <c r="C516" s="389" t="s">
        <v>162</v>
      </c>
      <c r="D516" s="389" t="s">
        <v>84</v>
      </c>
      <c r="E516" s="389" t="s">
        <v>120</v>
      </c>
      <c r="F516" s="388" t="s">
        <v>241</v>
      </c>
      <c r="G516" s="9">
        <f>G515</f>
        <v>473</v>
      </c>
      <c r="H516" s="9">
        <f t="shared" ref="H516:I516" si="252">H515</f>
        <v>473</v>
      </c>
      <c r="I516" s="9">
        <f t="shared" si="252"/>
        <v>473</v>
      </c>
      <c r="J516" s="232"/>
      <c r="K516" s="232"/>
      <c r="L516" s="232"/>
      <c r="M516" s="232"/>
      <c r="N516" s="232"/>
    </row>
    <row r="517" spans="1:14" s="241" customFormat="1" ht="31.5" x14ac:dyDescent="0.25">
      <c r="A517" s="386" t="s">
        <v>271</v>
      </c>
      <c r="B517" s="389" t="s">
        <v>828</v>
      </c>
      <c r="C517" s="389" t="s">
        <v>162</v>
      </c>
      <c r="D517" s="389" t="s">
        <v>84</v>
      </c>
      <c r="E517" s="389"/>
      <c r="F517" s="388"/>
      <c r="G517" s="9">
        <f>G518</f>
        <v>430</v>
      </c>
      <c r="H517" s="9">
        <f t="shared" ref="H517:I518" si="253">H518</f>
        <v>430</v>
      </c>
      <c r="I517" s="9">
        <f t="shared" si="253"/>
        <v>430</v>
      </c>
      <c r="J517" s="232"/>
      <c r="K517" s="232"/>
      <c r="L517" s="232"/>
      <c r="M517" s="232"/>
      <c r="N517" s="232"/>
    </row>
    <row r="518" spans="1:14" s="241" customFormat="1" ht="47.25" x14ac:dyDescent="0.25">
      <c r="A518" s="386" t="s">
        <v>152</v>
      </c>
      <c r="B518" s="389" t="s">
        <v>828</v>
      </c>
      <c r="C518" s="389" t="s">
        <v>162</v>
      </c>
      <c r="D518" s="389" t="s">
        <v>84</v>
      </c>
      <c r="E518" s="389" t="s">
        <v>153</v>
      </c>
      <c r="F518" s="388"/>
      <c r="G518" s="9">
        <f>G519</f>
        <v>430</v>
      </c>
      <c r="H518" s="9">
        <f t="shared" si="253"/>
        <v>430</v>
      </c>
      <c r="I518" s="9">
        <f t="shared" si="253"/>
        <v>430</v>
      </c>
      <c r="J518" s="232"/>
      <c r="K518" s="232"/>
      <c r="L518" s="232"/>
      <c r="M518" s="232"/>
      <c r="N518" s="232"/>
    </row>
    <row r="519" spans="1:14" s="241" customFormat="1" ht="15.75" x14ac:dyDescent="0.25">
      <c r="A519" s="386" t="s">
        <v>154</v>
      </c>
      <c r="B519" s="389" t="s">
        <v>828</v>
      </c>
      <c r="C519" s="389" t="s">
        <v>162</v>
      </c>
      <c r="D519" s="389" t="s">
        <v>84</v>
      </c>
      <c r="E519" s="389" t="s">
        <v>155</v>
      </c>
      <c r="F519" s="388"/>
      <c r="G519" s="9">
        <f>'Ведом23-25'!I431</f>
        <v>430</v>
      </c>
      <c r="H519" s="9">
        <f>'Ведом23-25'!J431</f>
        <v>430</v>
      </c>
      <c r="I519" s="9">
        <f>'Ведом23-25'!K431</f>
        <v>430</v>
      </c>
      <c r="J519" s="232"/>
      <c r="K519" s="232"/>
      <c r="L519" s="232"/>
      <c r="M519" s="232"/>
      <c r="N519" s="232"/>
    </row>
    <row r="520" spans="1:14" s="241" customFormat="1" ht="47.25" x14ac:dyDescent="0.25">
      <c r="A520" s="386" t="s">
        <v>937</v>
      </c>
      <c r="B520" s="389" t="s">
        <v>828</v>
      </c>
      <c r="C520" s="389" t="s">
        <v>162</v>
      </c>
      <c r="D520" s="389" t="s">
        <v>84</v>
      </c>
      <c r="E520" s="389" t="s">
        <v>155</v>
      </c>
      <c r="F520" s="388" t="s">
        <v>241</v>
      </c>
      <c r="G520" s="9">
        <f>G519</f>
        <v>430</v>
      </c>
      <c r="H520" s="9">
        <f t="shared" ref="H520:I520" si="254">H519</f>
        <v>430</v>
      </c>
      <c r="I520" s="9">
        <f t="shared" si="254"/>
        <v>430</v>
      </c>
      <c r="J520" s="232"/>
      <c r="K520" s="232"/>
      <c r="L520" s="232"/>
      <c r="M520" s="232"/>
      <c r="N520" s="232"/>
    </row>
    <row r="521" spans="1:14" s="241" customFormat="1" ht="31.5" x14ac:dyDescent="0.25">
      <c r="A521" s="386" t="s">
        <v>895</v>
      </c>
      <c r="B521" s="389" t="s">
        <v>893</v>
      </c>
      <c r="C521" s="389" t="s">
        <v>162</v>
      </c>
      <c r="D521" s="389" t="s">
        <v>84</v>
      </c>
      <c r="E521" s="389"/>
      <c r="F521" s="388"/>
      <c r="G521" s="9">
        <f>G522</f>
        <v>0</v>
      </c>
      <c r="H521" s="9">
        <f t="shared" ref="H521:I522" si="255">H522</f>
        <v>0</v>
      </c>
      <c r="I521" s="9">
        <f t="shared" si="255"/>
        <v>0</v>
      </c>
      <c r="J521" s="232"/>
      <c r="K521" s="232"/>
      <c r="L521" s="232"/>
      <c r="M521" s="232"/>
      <c r="N521" s="232"/>
    </row>
    <row r="522" spans="1:14" s="241" customFormat="1" ht="47.25" x14ac:dyDescent="0.25">
      <c r="A522" s="386" t="s">
        <v>152</v>
      </c>
      <c r="B522" s="389" t="s">
        <v>893</v>
      </c>
      <c r="C522" s="389" t="s">
        <v>162</v>
      </c>
      <c r="D522" s="389" t="s">
        <v>84</v>
      </c>
      <c r="E522" s="389" t="s">
        <v>153</v>
      </c>
      <c r="F522" s="388"/>
      <c r="G522" s="9">
        <f>G523</f>
        <v>0</v>
      </c>
      <c r="H522" s="9">
        <f t="shared" si="255"/>
        <v>0</v>
      </c>
      <c r="I522" s="9">
        <f t="shared" si="255"/>
        <v>0</v>
      </c>
      <c r="J522" s="232"/>
      <c r="K522" s="232"/>
      <c r="L522" s="232"/>
      <c r="M522" s="232"/>
      <c r="N522" s="232"/>
    </row>
    <row r="523" spans="1:14" s="241" customFormat="1" ht="15.75" x14ac:dyDescent="0.25">
      <c r="A523" s="386" t="s">
        <v>154</v>
      </c>
      <c r="B523" s="389" t="s">
        <v>893</v>
      </c>
      <c r="C523" s="389" t="s">
        <v>162</v>
      </c>
      <c r="D523" s="389" t="s">
        <v>84</v>
      </c>
      <c r="E523" s="389" t="s">
        <v>155</v>
      </c>
      <c r="F523" s="388"/>
      <c r="G523" s="9">
        <f>'Ведом23-25'!I434</f>
        <v>0</v>
      </c>
      <c r="H523" s="9">
        <f>'Ведом23-25'!J434</f>
        <v>0</v>
      </c>
      <c r="I523" s="9">
        <f>'Ведом23-25'!K434</f>
        <v>0</v>
      </c>
      <c r="J523" s="232"/>
      <c r="K523" s="232"/>
      <c r="L523" s="232"/>
      <c r="M523" s="232"/>
      <c r="N523" s="232"/>
    </row>
    <row r="524" spans="1:14" s="241" customFormat="1" ht="47.25" x14ac:dyDescent="0.25">
      <c r="A524" s="386" t="s">
        <v>937</v>
      </c>
      <c r="B524" s="389" t="s">
        <v>893</v>
      </c>
      <c r="C524" s="389" t="s">
        <v>162</v>
      </c>
      <c r="D524" s="389" t="s">
        <v>84</v>
      </c>
      <c r="E524" s="389" t="s">
        <v>155</v>
      </c>
      <c r="F524" s="388" t="s">
        <v>241</v>
      </c>
      <c r="G524" s="9">
        <f>G523</f>
        <v>0</v>
      </c>
      <c r="H524" s="9">
        <f t="shared" ref="H524:I524" si="256">H523</f>
        <v>0</v>
      </c>
      <c r="I524" s="9">
        <f t="shared" si="256"/>
        <v>0</v>
      </c>
      <c r="J524" s="232"/>
      <c r="K524" s="232"/>
      <c r="L524" s="232"/>
      <c r="M524" s="232"/>
      <c r="N524" s="232"/>
    </row>
    <row r="525" spans="1:14" s="241" customFormat="1" ht="15.75" x14ac:dyDescent="0.25">
      <c r="A525" s="386" t="s">
        <v>234</v>
      </c>
      <c r="B525" s="389" t="s">
        <v>581</v>
      </c>
      <c r="C525" s="389" t="s">
        <v>135</v>
      </c>
      <c r="D525" s="389"/>
      <c r="E525" s="389"/>
      <c r="F525" s="388"/>
      <c r="G525" s="9">
        <f>G526</f>
        <v>258</v>
      </c>
      <c r="H525" s="9">
        <f t="shared" ref="H525:I528" si="257">H526</f>
        <v>258</v>
      </c>
      <c r="I525" s="9">
        <f t="shared" si="257"/>
        <v>258</v>
      </c>
      <c r="J525" s="232"/>
      <c r="K525" s="232"/>
      <c r="L525" s="232"/>
      <c r="M525" s="232"/>
      <c r="N525" s="232"/>
    </row>
    <row r="526" spans="1:14" s="241" customFormat="1" ht="15.75" x14ac:dyDescent="0.25">
      <c r="A526" s="386" t="s">
        <v>235</v>
      </c>
      <c r="B526" s="389" t="s">
        <v>581</v>
      </c>
      <c r="C526" s="389" t="s">
        <v>135</v>
      </c>
      <c r="D526" s="389" t="s">
        <v>122</v>
      </c>
      <c r="E526" s="389"/>
      <c r="F526" s="388"/>
      <c r="G526" s="9">
        <f>G527</f>
        <v>258</v>
      </c>
      <c r="H526" s="9">
        <f t="shared" si="257"/>
        <v>258</v>
      </c>
      <c r="I526" s="9">
        <f t="shared" si="257"/>
        <v>258</v>
      </c>
      <c r="J526" s="232"/>
      <c r="K526" s="232"/>
      <c r="L526" s="232"/>
      <c r="M526" s="232"/>
      <c r="N526" s="232"/>
    </row>
    <row r="527" spans="1:14" s="241" customFormat="1" ht="47.25" x14ac:dyDescent="0.25">
      <c r="A527" s="386" t="s">
        <v>318</v>
      </c>
      <c r="B527" s="389" t="s">
        <v>582</v>
      </c>
      <c r="C527" s="389" t="s">
        <v>135</v>
      </c>
      <c r="D527" s="389" t="s">
        <v>122</v>
      </c>
      <c r="E527" s="389"/>
      <c r="F527" s="388"/>
      <c r="G527" s="9">
        <f>G528</f>
        <v>258</v>
      </c>
      <c r="H527" s="9">
        <f t="shared" si="257"/>
        <v>258</v>
      </c>
      <c r="I527" s="9">
        <f t="shared" si="257"/>
        <v>258</v>
      </c>
      <c r="J527" s="232"/>
      <c r="K527" s="232"/>
      <c r="L527" s="232"/>
      <c r="M527" s="232"/>
      <c r="N527" s="232"/>
    </row>
    <row r="528" spans="1:14" s="241" customFormat="1" ht="78.75" x14ac:dyDescent="0.25">
      <c r="A528" s="386" t="s">
        <v>87</v>
      </c>
      <c r="B528" s="389" t="s">
        <v>582</v>
      </c>
      <c r="C528" s="389" t="s">
        <v>135</v>
      </c>
      <c r="D528" s="389" t="s">
        <v>122</v>
      </c>
      <c r="E528" s="389" t="s">
        <v>88</v>
      </c>
      <c r="F528" s="388"/>
      <c r="G528" s="9">
        <f>G529</f>
        <v>258</v>
      </c>
      <c r="H528" s="9">
        <f t="shared" si="257"/>
        <v>258</v>
      </c>
      <c r="I528" s="9">
        <f t="shared" si="257"/>
        <v>258</v>
      </c>
      <c r="J528" s="232"/>
      <c r="K528" s="232"/>
      <c r="L528" s="232"/>
      <c r="M528" s="232"/>
      <c r="N528" s="232"/>
    </row>
    <row r="529" spans="1:14" s="241" customFormat="1" ht="31.5" x14ac:dyDescent="0.25">
      <c r="A529" s="386" t="s">
        <v>119</v>
      </c>
      <c r="B529" s="389" t="s">
        <v>582</v>
      </c>
      <c r="C529" s="389" t="s">
        <v>135</v>
      </c>
      <c r="D529" s="389" t="s">
        <v>122</v>
      </c>
      <c r="E529" s="389" t="s">
        <v>120</v>
      </c>
      <c r="F529" s="388"/>
      <c r="G529" s="9">
        <f>'Ведом23-25'!I572</f>
        <v>258</v>
      </c>
      <c r="H529" s="9">
        <f>'Ведом23-25'!J572</f>
        <v>258</v>
      </c>
      <c r="I529" s="9">
        <f>'Ведом23-25'!K572</f>
        <v>258</v>
      </c>
      <c r="J529" s="232"/>
      <c r="K529" s="232"/>
      <c r="L529" s="232"/>
      <c r="M529" s="232"/>
      <c r="N529" s="232"/>
    </row>
    <row r="530" spans="1:14" s="241" customFormat="1" ht="47.25" x14ac:dyDescent="0.25">
      <c r="A530" s="386" t="s">
        <v>937</v>
      </c>
      <c r="B530" s="389" t="s">
        <v>582</v>
      </c>
      <c r="C530" s="389" t="s">
        <v>135</v>
      </c>
      <c r="D530" s="389" t="s">
        <v>122</v>
      </c>
      <c r="E530" s="389" t="s">
        <v>120</v>
      </c>
      <c r="F530" s="388" t="s">
        <v>241</v>
      </c>
      <c r="G530" s="9">
        <f>G529</f>
        <v>258</v>
      </c>
      <c r="H530" s="9">
        <f t="shared" ref="H530:I530" si="258">H529</f>
        <v>258</v>
      </c>
      <c r="I530" s="9">
        <f t="shared" si="258"/>
        <v>258</v>
      </c>
      <c r="J530" s="232"/>
      <c r="K530" s="232"/>
      <c r="L530" s="232"/>
      <c r="M530" s="232"/>
      <c r="N530" s="232"/>
    </row>
    <row r="531" spans="1:14" s="112" customFormat="1" ht="47.25" x14ac:dyDescent="0.25">
      <c r="A531" s="207" t="s">
        <v>363</v>
      </c>
      <c r="B531" s="208" t="s">
        <v>583</v>
      </c>
      <c r="C531" s="208"/>
      <c r="D531" s="388"/>
      <c r="E531" s="208"/>
      <c r="F531" s="388"/>
      <c r="G531" s="35">
        <f>G532+G538</f>
        <v>3181.2</v>
      </c>
      <c r="H531" s="35">
        <f t="shared" ref="H531:I531" si="259">H532+H538</f>
        <v>3181.2</v>
      </c>
      <c r="I531" s="35">
        <f t="shared" si="259"/>
        <v>3181.2</v>
      </c>
      <c r="J531" s="232"/>
      <c r="K531" s="232"/>
      <c r="L531" s="232"/>
      <c r="M531" s="232"/>
      <c r="N531" s="232"/>
    </row>
    <row r="532" spans="1:14" s="241" customFormat="1" ht="15.75" x14ac:dyDescent="0.25">
      <c r="A532" s="386" t="s">
        <v>147</v>
      </c>
      <c r="B532" s="389" t="s">
        <v>583</v>
      </c>
      <c r="C532" s="389" t="s">
        <v>148</v>
      </c>
      <c r="D532" s="389"/>
      <c r="E532" s="208"/>
      <c r="F532" s="388"/>
      <c r="G532" s="9">
        <f>G533</f>
        <v>870.3</v>
      </c>
      <c r="H532" s="9">
        <f t="shared" ref="H532:I535" si="260">H533</f>
        <v>870.3</v>
      </c>
      <c r="I532" s="9">
        <f t="shared" si="260"/>
        <v>870.3</v>
      </c>
      <c r="J532" s="232"/>
      <c r="K532" s="232"/>
      <c r="L532" s="232"/>
      <c r="M532" s="232"/>
      <c r="N532" s="232"/>
    </row>
    <row r="533" spans="1:14" s="241" customFormat="1" ht="15.75" x14ac:dyDescent="0.25">
      <c r="A533" s="386" t="s">
        <v>149</v>
      </c>
      <c r="B533" s="389" t="s">
        <v>583</v>
      </c>
      <c r="C533" s="389" t="s">
        <v>148</v>
      </c>
      <c r="D533" s="389" t="s">
        <v>123</v>
      </c>
      <c r="E533" s="208"/>
      <c r="F533" s="388"/>
      <c r="G533" s="9">
        <f>G534</f>
        <v>870.3</v>
      </c>
      <c r="H533" s="9">
        <f t="shared" si="260"/>
        <v>870.3</v>
      </c>
      <c r="I533" s="9">
        <f t="shared" si="260"/>
        <v>870.3</v>
      </c>
      <c r="J533" s="232"/>
      <c r="K533" s="232"/>
      <c r="L533" s="232"/>
      <c r="M533" s="232"/>
      <c r="N533" s="232"/>
    </row>
    <row r="534" spans="1:14" s="112" customFormat="1" ht="63" x14ac:dyDescent="0.25">
      <c r="A534" s="386" t="s">
        <v>908</v>
      </c>
      <c r="B534" s="389" t="s">
        <v>803</v>
      </c>
      <c r="C534" s="389" t="s">
        <v>148</v>
      </c>
      <c r="D534" s="389" t="s">
        <v>123</v>
      </c>
      <c r="E534" s="389"/>
      <c r="F534" s="388"/>
      <c r="G534" s="9">
        <f>G535</f>
        <v>870.3</v>
      </c>
      <c r="H534" s="9">
        <f t="shared" si="260"/>
        <v>870.3</v>
      </c>
      <c r="I534" s="9">
        <f t="shared" si="260"/>
        <v>870.3</v>
      </c>
      <c r="J534" s="232"/>
      <c r="K534" s="232"/>
      <c r="L534" s="232"/>
      <c r="M534" s="232"/>
      <c r="N534" s="232"/>
    </row>
    <row r="535" spans="1:14" s="112" customFormat="1" ht="81.599999999999994" customHeight="1" x14ac:dyDescent="0.25">
      <c r="A535" s="386" t="s">
        <v>87</v>
      </c>
      <c r="B535" s="389" t="s">
        <v>803</v>
      </c>
      <c r="C535" s="389" t="s">
        <v>148</v>
      </c>
      <c r="D535" s="389" t="s">
        <v>123</v>
      </c>
      <c r="E535" s="389" t="s">
        <v>88</v>
      </c>
      <c r="F535" s="388"/>
      <c r="G535" s="9">
        <f>G536</f>
        <v>870.3</v>
      </c>
      <c r="H535" s="9">
        <f t="shared" si="260"/>
        <v>870.3</v>
      </c>
      <c r="I535" s="9">
        <f t="shared" si="260"/>
        <v>870.3</v>
      </c>
      <c r="J535" s="232"/>
      <c r="K535" s="232"/>
      <c r="L535" s="232"/>
      <c r="M535" s="232"/>
      <c r="N535" s="232"/>
    </row>
    <row r="536" spans="1:14" s="112" customFormat="1" ht="29.45" customHeight="1" x14ac:dyDescent="0.25">
      <c r="A536" s="29" t="s">
        <v>171</v>
      </c>
      <c r="B536" s="389" t="s">
        <v>803</v>
      </c>
      <c r="C536" s="389" t="s">
        <v>148</v>
      </c>
      <c r="D536" s="389" t="s">
        <v>123</v>
      </c>
      <c r="E536" s="389" t="s">
        <v>120</v>
      </c>
      <c r="F536" s="388"/>
      <c r="G536" s="9">
        <f>'Ведом23-25'!I362</f>
        <v>870.3</v>
      </c>
      <c r="H536" s="9">
        <f>'Ведом23-25'!J362</f>
        <v>870.3</v>
      </c>
      <c r="I536" s="9">
        <f>'Ведом23-25'!K362</f>
        <v>870.3</v>
      </c>
      <c r="J536" s="232"/>
      <c r="K536" s="232"/>
      <c r="L536" s="232"/>
      <c r="M536" s="232"/>
      <c r="N536" s="232"/>
    </row>
    <row r="537" spans="1:14" s="241" customFormat="1" ht="54" customHeight="1" x14ac:dyDescent="0.25">
      <c r="A537" s="386" t="s">
        <v>937</v>
      </c>
      <c r="B537" s="389" t="s">
        <v>803</v>
      </c>
      <c r="C537" s="389" t="s">
        <v>148</v>
      </c>
      <c r="D537" s="389" t="s">
        <v>123</v>
      </c>
      <c r="E537" s="389" t="s">
        <v>120</v>
      </c>
      <c r="F537" s="388" t="s">
        <v>241</v>
      </c>
      <c r="G537" s="9">
        <f>G536</f>
        <v>870.3</v>
      </c>
      <c r="H537" s="9">
        <f t="shared" ref="H537:I537" si="261">H536</f>
        <v>870.3</v>
      </c>
      <c r="I537" s="9">
        <f t="shared" si="261"/>
        <v>870.3</v>
      </c>
      <c r="J537" s="232"/>
      <c r="K537" s="232"/>
      <c r="L537" s="232"/>
      <c r="M537" s="232"/>
      <c r="N537" s="232"/>
    </row>
    <row r="538" spans="1:14" s="241" customFormat="1" ht="15.75" x14ac:dyDescent="0.25">
      <c r="A538" s="44" t="s">
        <v>161</v>
      </c>
      <c r="B538" s="389" t="s">
        <v>581</v>
      </c>
      <c r="C538" s="389" t="s">
        <v>162</v>
      </c>
      <c r="D538" s="389"/>
      <c r="E538" s="389"/>
      <c r="F538" s="388"/>
      <c r="G538" s="9">
        <f>G539</f>
        <v>2310.9</v>
      </c>
      <c r="H538" s="9">
        <f t="shared" ref="H538:I538" si="262">H539</f>
        <v>2310.9</v>
      </c>
      <c r="I538" s="9">
        <f t="shared" si="262"/>
        <v>2310.9</v>
      </c>
      <c r="J538" s="232"/>
      <c r="K538" s="232"/>
      <c r="L538" s="232"/>
      <c r="M538" s="232"/>
      <c r="N538" s="232"/>
    </row>
    <row r="539" spans="1:14" s="241" customFormat="1" ht="15.75" x14ac:dyDescent="0.25">
      <c r="A539" s="44" t="s">
        <v>163</v>
      </c>
      <c r="B539" s="389" t="s">
        <v>581</v>
      </c>
      <c r="C539" s="389" t="s">
        <v>162</v>
      </c>
      <c r="D539" s="389" t="s">
        <v>84</v>
      </c>
      <c r="E539" s="389"/>
      <c r="F539" s="388"/>
      <c r="G539" s="9">
        <f>G540+G544</f>
        <v>2310.9</v>
      </c>
      <c r="H539" s="9">
        <f t="shared" ref="H539:I539" si="263">H540+H544</f>
        <v>2310.9</v>
      </c>
      <c r="I539" s="9">
        <f t="shared" si="263"/>
        <v>2310.9</v>
      </c>
      <c r="J539" s="232"/>
      <c r="K539" s="232"/>
      <c r="L539" s="232"/>
      <c r="M539" s="232"/>
      <c r="N539" s="232"/>
    </row>
    <row r="540" spans="1:14" s="112" customFormat="1" ht="78.75" x14ac:dyDescent="0.25">
      <c r="A540" s="386" t="s">
        <v>166</v>
      </c>
      <c r="B540" s="389" t="s">
        <v>634</v>
      </c>
      <c r="C540" s="389" t="s">
        <v>162</v>
      </c>
      <c r="D540" s="389" t="s">
        <v>84</v>
      </c>
      <c r="E540" s="389"/>
      <c r="F540" s="388"/>
      <c r="G540" s="9">
        <f>G541</f>
        <v>210.4</v>
      </c>
      <c r="H540" s="9">
        <f t="shared" ref="H540:I541" si="264">H541</f>
        <v>210.4</v>
      </c>
      <c r="I540" s="9">
        <f t="shared" si="264"/>
        <v>210.4</v>
      </c>
      <c r="J540" s="232"/>
      <c r="K540" s="232"/>
      <c r="L540" s="232"/>
      <c r="M540" s="232"/>
      <c r="N540" s="232"/>
    </row>
    <row r="541" spans="1:14" s="112" customFormat="1" ht="78.75" x14ac:dyDescent="0.25">
      <c r="A541" s="386" t="s">
        <v>87</v>
      </c>
      <c r="B541" s="389" t="s">
        <v>634</v>
      </c>
      <c r="C541" s="389" t="s">
        <v>162</v>
      </c>
      <c r="D541" s="389" t="s">
        <v>84</v>
      </c>
      <c r="E541" s="389" t="s">
        <v>88</v>
      </c>
      <c r="F541" s="388"/>
      <c r="G541" s="9">
        <f>G542</f>
        <v>210.4</v>
      </c>
      <c r="H541" s="9">
        <f t="shared" si="264"/>
        <v>210.4</v>
      </c>
      <c r="I541" s="9">
        <f t="shared" si="264"/>
        <v>210.4</v>
      </c>
      <c r="J541" s="232"/>
      <c r="K541" s="232"/>
      <c r="L541" s="232"/>
      <c r="M541" s="232"/>
      <c r="N541" s="232"/>
    </row>
    <row r="542" spans="1:14" ht="31.5" x14ac:dyDescent="0.25">
      <c r="A542" s="386" t="s">
        <v>119</v>
      </c>
      <c r="B542" s="389" t="s">
        <v>634</v>
      </c>
      <c r="C542" s="389" t="s">
        <v>162</v>
      </c>
      <c r="D542" s="389" t="s">
        <v>84</v>
      </c>
      <c r="E542" s="389" t="s">
        <v>120</v>
      </c>
      <c r="F542" s="388"/>
      <c r="G542" s="9">
        <f>'Ведом23-25'!I438</f>
        <v>210.4</v>
      </c>
      <c r="H542" s="9">
        <f>'Ведом23-25'!J438</f>
        <v>210.4</v>
      </c>
      <c r="I542" s="9">
        <f>'Ведом23-25'!K438</f>
        <v>210.4</v>
      </c>
    </row>
    <row r="543" spans="1:14" s="241" customFormat="1" ht="47.25" x14ac:dyDescent="0.25">
      <c r="A543" s="386" t="s">
        <v>937</v>
      </c>
      <c r="B543" s="389" t="s">
        <v>634</v>
      </c>
      <c r="C543" s="389" t="s">
        <v>162</v>
      </c>
      <c r="D543" s="389" t="s">
        <v>84</v>
      </c>
      <c r="E543" s="389" t="s">
        <v>120</v>
      </c>
      <c r="F543" s="388" t="s">
        <v>241</v>
      </c>
      <c r="G543" s="9">
        <f>G542</f>
        <v>210.4</v>
      </c>
      <c r="H543" s="9">
        <f t="shared" ref="H543:I543" si="265">H542</f>
        <v>210.4</v>
      </c>
      <c r="I543" s="9">
        <f t="shared" si="265"/>
        <v>210.4</v>
      </c>
      <c r="J543" s="232"/>
      <c r="K543" s="232"/>
      <c r="L543" s="232"/>
      <c r="M543" s="232"/>
      <c r="N543" s="232"/>
    </row>
    <row r="544" spans="1:14" s="112" customFormat="1" ht="63" x14ac:dyDescent="0.25">
      <c r="A544" s="386" t="s">
        <v>908</v>
      </c>
      <c r="B544" s="389" t="s">
        <v>803</v>
      </c>
      <c r="C544" s="389" t="s">
        <v>162</v>
      </c>
      <c r="D544" s="389" t="s">
        <v>84</v>
      </c>
      <c r="E544" s="389"/>
      <c r="F544" s="388"/>
      <c r="G544" s="9">
        <f>G545+G548</f>
        <v>2100.5</v>
      </c>
      <c r="H544" s="9">
        <f t="shared" ref="H544:I544" si="266">H545+H548</f>
        <v>2100.5</v>
      </c>
      <c r="I544" s="9">
        <f t="shared" si="266"/>
        <v>2100.5</v>
      </c>
      <c r="J544" s="232"/>
      <c r="K544" s="232"/>
      <c r="L544" s="232"/>
      <c r="M544" s="232"/>
      <c r="N544" s="232"/>
    </row>
    <row r="545" spans="1:14" s="112" customFormat="1" ht="78.75" x14ac:dyDescent="0.25">
      <c r="A545" s="386" t="s">
        <v>87</v>
      </c>
      <c r="B545" s="389" t="s">
        <v>803</v>
      </c>
      <c r="C545" s="389" t="s">
        <v>162</v>
      </c>
      <c r="D545" s="389" t="s">
        <v>84</v>
      </c>
      <c r="E545" s="389" t="s">
        <v>88</v>
      </c>
      <c r="F545" s="388"/>
      <c r="G545" s="9">
        <f>G546</f>
        <v>1204.3</v>
      </c>
      <c r="H545" s="9">
        <f t="shared" ref="H545:I545" si="267">H546</f>
        <v>1204.3</v>
      </c>
      <c r="I545" s="9">
        <f t="shared" si="267"/>
        <v>1204.3</v>
      </c>
      <c r="J545" s="232"/>
      <c r="K545" s="232"/>
      <c r="L545" s="232"/>
      <c r="M545" s="232"/>
      <c r="N545" s="232"/>
    </row>
    <row r="546" spans="1:14" s="112" customFormat="1" ht="24" customHeight="1" x14ac:dyDescent="0.25">
      <c r="A546" s="29" t="s">
        <v>171</v>
      </c>
      <c r="B546" s="389" t="s">
        <v>803</v>
      </c>
      <c r="C546" s="389" t="s">
        <v>162</v>
      </c>
      <c r="D546" s="389" t="s">
        <v>84</v>
      </c>
      <c r="E546" s="389" t="s">
        <v>120</v>
      </c>
      <c r="F546" s="388"/>
      <c r="G546" s="9">
        <f>'Ведом23-25'!I441</f>
        <v>1204.3</v>
      </c>
      <c r="H546" s="9">
        <f>'Ведом23-25'!J441</f>
        <v>1204.3</v>
      </c>
      <c r="I546" s="9">
        <f>'Ведом23-25'!K441</f>
        <v>1204.3</v>
      </c>
      <c r="J546" s="232"/>
      <c r="K546" s="232"/>
      <c r="L546" s="232"/>
      <c r="M546" s="232"/>
      <c r="N546" s="232"/>
    </row>
    <row r="547" spans="1:14" s="241" customFormat="1" ht="50.45" customHeight="1" x14ac:dyDescent="0.25">
      <c r="A547" s="386" t="s">
        <v>937</v>
      </c>
      <c r="B547" s="389" t="s">
        <v>803</v>
      </c>
      <c r="C547" s="389" t="s">
        <v>162</v>
      </c>
      <c r="D547" s="389" t="s">
        <v>84</v>
      </c>
      <c r="E547" s="389" t="s">
        <v>120</v>
      </c>
      <c r="F547" s="388" t="s">
        <v>241</v>
      </c>
      <c r="G547" s="9">
        <f>G546</f>
        <v>1204.3</v>
      </c>
      <c r="H547" s="9">
        <f t="shared" ref="H547:I547" si="268">H546</f>
        <v>1204.3</v>
      </c>
      <c r="I547" s="9">
        <f t="shared" si="268"/>
        <v>1204.3</v>
      </c>
      <c r="J547" s="232"/>
      <c r="K547" s="232"/>
      <c r="L547" s="232"/>
      <c r="M547" s="232"/>
      <c r="N547" s="232"/>
    </row>
    <row r="548" spans="1:14" s="112" customFormat="1" ht="47.25" x14ac:dyDescent="0.25">
      <c r="A548" s="386" t="s">
        <v>152</v>
      </c>
      <c r="B548" s="389" t="s">
        <v>803</v>
      </c>
      <c r="C548" s="389" t="s">
        <v>162</v>
      </c>
      <c r="D548" s="389" t="s">
        <v>84</v>
      </c>
      <c r="E548" s="389" t="s">
        <v>153</v>
      </c>
      <c r="F548" s="388"/>
      <c r="G548" s="9">
        <f>G549</f>
        <v>896.2</v>
      </c>
      <c r="H548" s="9">
        <f t="shared" ref="H548:I548" si="269">H549</f>
        <v>896.2</v>
      </c>
      <c r="I548" s="9">
        <f t="shared" si="269"/>
        <v>896.2</v>
      </c>
      <c r="J548" s="232"/>
      <c r="K548" s="232"/>
      <c r="L548" s="232"/>
      <c r="M548" s="232"/>
      <c r="N548" s="232"/>
    </row>
    <row r="549" spans="1:14" s="112" customFormat="1" ht="15.75" x14ac:dyDescent="0.25">
      <c r="A549" s="386" t="s">
        <v>154</v>
      </c>
      <c r="B549" s="389" t="s">
        <v>803</v>
      </c>
      <c r="C549" s="389" t="s">
        <v>162</v>
      </c>
      <c r="D549" s="389" t="s">
        <v>84</v>
      </c>
      <c r="E549" s="389" t="s">
        <v>155</v>
      </c>
      <c r="F549" s="388"/>
      <c r="G549" s="9">
        <f>'Ведом23-25'!I443</f>
        <v>896.2</v>
      </c>
      <c r="H549" s="9">
        <f>'Ведом23-25'!J443</f>
        <v>896.2</v>
      </c>
      <c r="I549" s="9">
        <f>'Ведом23-25'!K443</f>
        <v>896.2</v>
      </c>
      <c r="J549" s="232"/>
      <c r="K549" s="232"/>
      <c r="L549" s="232"/>
      <c r="M549" s="232"/>
      <c r="N549" s="232"/>
    </row>
    <row r="550" spans="1:14" s="241" customFormat="1" ht="47.25" x14ac:dyDescent="0.25">
      <c r="A550" s="386" t="s">
        <v>937</v>
      </c>
      <c r="B550" s="389" t="s">
        <v>803</v>
      </c>
      <c r="C550" s="389" t="s">
        <v>162</v>
      </c>
      <c r="D550" s="389" t="s">
        <v>84</v>
      </c>
      <c r="E550" s="389" t="s">
        <v>155</v>
      </c>
      <c r="F550" s="388" t="s">
        <v>241</v>
      </c>
      <c r="G550" s="9">
        <f>G549</f>
        <v>896.2</v>
      </c>
      <c r="H550" s="9">
        <f t="shared" ref="H550:I550" si="270">H549</f>
        <v>896.2</v>
      </c>
      <c r="I550" s="9">
        <f t="shared" si="270"/>
        <v>896.2</v>
      </c>
      <c r="J550" s="232"/>
      <c r="K550" s="232"/>
      <c r="L550" s="232"/>
      <c r="M550" s="232"/>
      <c r="N550" s="232"/>
    </row>
    <row r="551" spans="1:14" s="112" customFormat="1" ht="36.6" customHeight="1" x14ac:dyDescent="0.25">
      <c r="A551" s="207" t="s">
        <v>365</v>
      </c>
      <c r="B551" s="208" t="s">
        <v>585</v>
      </c>
      <c r="C551" s="208"/>
      <c r="D551" s="8"/>
      <c r="E551" s="208"/>
      <c r="F551" s="388"/>
      <c r="G551" s="35">
        <f>G552</f>
        <v>1000</v>
      </c>
      <c r="H551" s="35">
        <f t="shared" ref="H551:I555" si="271">H552</f>
        <v>1000</v>
      </c>
      <c r="I551" s="35">
        <f t="shared" si="271"/>
        <v>500</v>
      </c>
      <c r="J551" s="232"/>
      <c r="K551" s="232"/>
      <c r="L551" s="232"/>
      <c r="M551" s="232"/>
      <c r="N551" s="232"/>
    </row>
    <row r="552" spans="1:14" s="241" customFormat="1" ht="22.7" customHeight="1" x14ac:dyDescent="0.25">
      <c r="A552" s="44" t="s">
        <v>161</v>
      </c>
      <c r="B552" s="389" t="s">
        <v>585</v>
      </c>
      <c r="C552" s="389" t="s">
        <v>162</v>
      </c>
      <c r="D552" s="389"/>
      <c r="E552" s="208"/>
      <c r="F552" s="388"/>
      <c r="G552" s="9">
        <f>G553</f>
        <v>1000</v>
      </c>
      <c r="H552" s="9">
        <f t="shared" si="271"/>
        <v>1000</v>
      </c>
      <c r="I552" s="9">
        <f t="shared" si="271"/>
        <v>500</v>
      </c>
      <c r="J552" s="232"/>
      <c r="K552" s="232"/>
      <c r="L552" s="232"/>
      <c r="M552" s="232"/>
      <c r="N552" s="232"/>
    </row>
    <row r="553" spans="1:14" s="241" customFormat="1" ht="22.7" customHeight="1" x14ac:dyDescent="0.25">
      <c r="A553" s="44" t="s">
        <v>163</v>
      </c>
      <c r="B553" s="389" t="s">
        <v>585</v>
      </c>
      <c r="C553" s="389" t="s">
        <v>162</v>
      </c>
      <c r="D553" s="389" t="s">
        <v>84</v>
      </c>
      <c r="E553" s="208"/>
      <c r="F553" s="388"/>
      <c r="G553" s="9">
        <f>G554</f>
        <v>1000</v>
      </c>
      <c r="H553" s="9">
        <f t="shared" si="271"/>
        <v>1000</v>
      </c>
      <c r="I553" s="9">
        <f t="shared" si="271"/>
        <v>500</v>
      </c>
      <c r="J553" s="232"/>
      <c r="K553" s="232"/>
      <c r="L553" s="232"/>
      <c r="M553" s="232"/>
      <c r="N553" s="232"/>
    </row>
    <row r="554" spans="1:14" s="112" customFormat="1" ht="31.5" x14ac:dyDescent="0.25">
      <c r="A554" s="386" t="s">
        <v>308</v>
      </c>
      <c r="B554" s="389" t="s">
        <v>586</v>
      </c>
      <c r="C554" s="389" t="s">
        <v>162</v>
      </c>
      <c r="D554" s="389" t="s">
        <v>84</v>
      </c>
      <c r="E554" s="389"/>
      <c r="F554" s="388"/>
      <c r="G554" s="9">
        <f>G555</f>
        <v>1000</v>
      </c>
      <c r="H554" s="9">
        <f t="shared" si="271"/>
        <v>1000</v>
      </c>
      <c r="I554" s="9">
        <f t="shared" si="271"/>
        <v>500</v>
      </c>
      <c r="J554" s="232"/>
      <c r="K554" s="232"/>
      <c r="L554" s="232"/>
      <c r="M554" s="232"/>
      <c r="N554" s="232"/>
    </row>
    <row r="555" spans="1:14" s="112" customFormat="1" ht="31.5" x14ac:dyDescent="0.25">
      <c r="A555" s="386" t="s">
        <v>91</v>
      </c>
      <c r="B555" s="389" t="s">
        <v>586</v>
      </c>
      <c r="C555" s="389" t="s">
        <v>162</v>
      </c>
      <c r="D555" s="389" t="s">
        <v>84</v>
      </c>
      <c r="E555" s="389" t="s">
        <v>92</v>
      </c>
      <c r="F555" s="388"/>
      <c r="G555" s="9">
        <f>G556</f>
        <v>1000</v>
      </c>
      <c r="H555" s="9">
        <f t="shared" si="271"/>
        <v>1000</v>
      </c>
      <c r="I555" s="9">
        <f t="shared" si="271"/>
        <v>500</v>
      </c>
      <c r="J555" s="232"/>
      <c r="K555" s="232"/>
      <c r="L555" s="232"/>
      <c r="M555" s="232"/>
      <c r="N555" s="232"/>
    </row>
    <row r="556" spans="1:14" s="112" customFormat="1" ht="47.25" x14ac:dyDescent="0.25">
      <c r="A556" s="386" t="s">
        <v>93</v>
      </c>
      <c r="B556" s="389" t="s">
        <v>586</v>
      </c>
      <c r="C556" s="389" t="s">
        <v>162</v>
      </c>
      <c r="D556" s="389" t="s">
        <v>84</v>
      </c>
      <c r="E556" s="389" t="s">
        <v>94</v>
      </c>
      <c r="F556" s="388"/>
      <c r="G556" s="9">
        <f>'Ведом23-25'!I447</f>
        <v>1000</v>
      </c>
      <c r="H556" s="9">
        <f>'Ведом23-25'!J447</f>
        <v>1000</v>
      </c>
      <c r="I556" s="9">
        <f>'Ведом23-25'!K447</f>
        <v>500</v>
      </c>
      <c r="J556" s="232"/>
      <c r="K556" s="232"/>
      <c r="L556" s="232"/>
      <c r="M556" s="232"/>
      <c r="N556" s="232"/>
    </row>
    <row r="557" spans="1:14" s="241" customFormat="1" ht="47.25" x14ac:dyDescent="0.25">
      <c r="A557" s="386" t="s">
        <v>937</v>
      </c>
      <c r="B557" s="389" t="s">
        <v>586</v>
      </c>
      <c r="C557" s="389" t="s">
        <v>162</v>
      </c>
      <c r="D557" s="389" t="s">
        <v>84</v>
      </c>
      <c r="E557" s="389" t="s">
        <v>94</v>
      </c>
      <c r="F557" s="388" t="s">
        <v>241</v>
      </c>
      <c r="G557" s="9">
        <f>G556</f>
        <v>1000</v>
      </c>
      <c r="H557" s="9">
        <f t="shared" ref="H557:I557" si="272">H556</f>
        <v>1000</v>
      </c>
      <c r="I557" s="9">
        <f t="shared" si="272"/>
        <v>500</v>
      </c>
      <c r="J557" s="232"/>
      <c r="K557" s="232"/>
      <c r="L557" s="232"/>
      <c r="M557" s="232"/>
      <c r="N557" s="232"/>
    </row>
    <row r="558" spans="1:14" s="112" customFormat="1" ht="36" customHeight="1" x14ac:dyDescent="0.25">
      <c r="A558" s="207" t="s">
        <v>452</v>
      </c>
      <c r="B558" s="208" t="s">
        <v>587</v>
      </c>
      <c r="C558" s="208"/>
      <c r="D558" s="8"/>
      <c r="E558" s="208"/>
      <c r="F558" s="388"/>
      <c r="G558" s="35">
        <f>G559</f>
        <v>0</v>
      </c>
      <c r="H558" s="35">
        <f t="shared" ref="H558:I562" si="273">H559</f>
        <v>0</v>
      </c>
      <c r="I558" s="35">
        <f t="shared" si="273"/>
        <v>0</v>
      </c>
      <c r="J558" s="232"/>
      <c r="K558" s="232"/>
      <c r="L558" s="232"/>
      <c r="M558" s="232"/>
      <c r="N558" s="232"/>
    </row>
    <row r="559" spans="1:14" s="241" customFormat="1" ht="15.75" x14ac:dyDescent="0.25">
      <c r="A559" s="44" t="s">
        <v>161</v>
      </c>
      <c r="B559" s="389" t="s">
        <v>587</v>
      </c>
      <c r="C559" s="389" t="s">
        <v>162</v>
      </c>
      <c r="D559" s="389"/>
      <c r="E559" s="208"/>
      <c r="F559" s="388"/>
      <c r="G559" s="9">
        <f>G560</f>
        <v>0</v>
      </c>
      <c r="H559" s="9">
        <f t="shared" si="273"/>
        <v>0</v>
      </c>
      <c r="I559" s="9">
        <f t="shared" si="273"/>
        <v>0</v>
      </c>
      <c r="J559" s="232"/>
      <c r="K559" s="232"/>
      <c r="L559" s="232"/>
      <c r="M559" s="232"/>
      <c r="N559" s="232"/>
    </row>
    <row r="560" spans="1:14" s="241" customFormat="1" ht="15.75" x14ac:dyDescent="0.25">
      <c r="A560" s="44" t="s">
        <v>163</v>
      </c>
      <c r="B560" s="389" t="s">
        <v>587</v>
      </c>
      <c r="C560" s="389" t="s">
        <v>162</v>
      </c>
      <c r="D560" s="389" t="s">
        <v>84</v>
      </c>
      <c r="E560" s="208"/>
      <c r="F560" s="388"/>
      <c r="G560" s="9">
        <f>G561</f>
        <v>0</v>
      </c>
      <c r="H560" s="9">
        <f t="shared" si="273"/>
        <v>0</v>
      </c>
      <c r="I560" s="9">
        <f t="shared" si="273"/>
        <v>0</v>
      </c>
      <c r="J560" s="232"/>
      <c r="K560" s="232"/>
      <c r="L560" s="232"/>
      <c r="M560" s="232"/>
      <c r="N560" s="232"/>
    </row>
    <row r="561" spans="1:14" s="112" customFormat="1" ht="31.5" x14ac:dyDescent="0.25">
      <c r="A561" s="386" t="s">
        <v>695</v>
      </c>
      <c r="B561" s="389" t="s">
        <v>588</v>
      </c>
      <c r="C561" s="389" t="s">
        <v>162</v>
      </c>
      <c r="D561" s="389" t="s">
        <v>84</v>
      </c>
      <c r="E561" s="389"/>
      <c r="F561" s="388"/>
      <c r="G561" s="9">
        <f>G562</f>
        <v>0</v>
      </c>
      <c r="H561" s="9">
        <f t="shared" si="273"/>
        <v>0</v>
      </c>
      <c r="I561" s="9">
        <f t="shared" si="273"/>
        <v>0</v>
      </c>
      <c r="J561" s="232"/>
      <c r="K561" s="232"/>
      <c r="L561" s="232"/>
      <c r="M561" s="232"/>
      <c r="N561" s="232"/>
    </row>
    <row r="562" spans="1:14" s="112" customFormat="1" ht="31.5" x14ac:dyDescent="0.25">
      <c r="A562" s="386" t="s">
        <v>91</v>
      </c>
      <c r="B562" s="389" t="s">
        <v>588</v>
      </c>
      <c r="C562" s="389" t="s">
        <v>162</v>
      </c>
      <c r="D562" s="389" t="s">
        <v>84</v>
      </c>
      <c r="E562" s="389" t="s">
        <v>92</v>
      </c>
      <c r="F562" s="388"/>
      <c r="G562" s="9">
        <f>G563</f>
        <v>0</v>
      </c>
      <c r="H562" s="9">
        <f t="shared" si="273"/>
        <v>0</v>
      </c>
      <c r="I562" s="9">
        <f t="shared" si="273"/>
        <v>0</v>
      </c>
      <c r="J562" s="232"/>
      <c r="K562" s="232"/>
      <c r="L562" s="232"/>
      <c r="M562" s="232"/>
      <c r="N562" s="232"/>
    </row>
    <row r="563" spans="1:14" s="112" customFormat="1" ht="47.25" x14ac:dyDescent="0.25">
      <c r="A563" s="386" t="s">
        <v>93</v>
      </c>
      <c r="B563" s="389" t="s">
        <v>588</v>
      </c>
      <c r="C563" s="389" t="s">
        <v>162</v>
      </c>
      <c r="D563" s="389" t="s">
        <v>84</v>
      </c>
      <c r="E563" s="389" t="s">
        <v>94</v>
      </c>
      <c r="F563" s="388"/>
      <c r="G563" s="9">
        <f>'Ведом23-25'!I451</f>
        <v>0</v>
      </c>
      <c r="H563" s="9">
        <f>'Ведом23-25'!J451</f>
        <v>0</v>
      </c>
      <c r="I563" s="9">
        <f>'Ведом23-25'!K451</f>
        <v>0</v>
      </c>
      <c r="J563" s="232"/>
      <c r="K563" s="232"/>
      <c r="L563" s="232"/>
      <c r="M563" s="232"/>
      <c r="N563" s="232"/>
    </row>
    <row r="564" spans="1:14" s="241" customFormat="1" ht="47.25" x14ac:dyDescent="0.25">
      <c r="A564" s="386" t="s">
        <v>937</v>
      </c>
      <c r="B564" s="389" t="s">
        <v>588</v>
      </c>
      <c r="C564" s="389" t="s">
        <v>162</v>
      </c>
      <c r="D564" s="389" t="s">
        <v>84</v>
      </c>
      <c r="E564" s="389" t="s">
        <v>94</v>
      </c>
      <c r="F564" s="388" t="s">
        <v>241</v>
      </c>
      <c r="G564" s="9">
        <f>G563</f>
        <v>0</v>
      </c>
      <c r="H564" s="9">
        <f t="shared" ref="H564:I564" si="274">H563</f>
        <v>0</v>
      </c>
      <c r="I564" s="9">
        <f t="shared" si="274"/>
        <v>0</v>
      </c>
      <c r="J564" s="232"/>
      <c r="K564" s="232"/>
      <c r="L564" s="232"/>
      <c r="M564" s="232"/>
      <c r="N564" s="232"/>
    </row>
    <row r="565" spans="1:14" s="112" customFormat="1" ht="31.5" x14ac:dyDescent="0.25">
      <c r="A565" s="386" t="s">
        <v>800</v>
      </c>
      <c r="B565" s="389" t="s">
        <v>801</v>
      </c>
      <c r="C565" s="389" t="s">
        <v>162</v>
      </c>
      <c r="D565" s="389" t="s">
        <v>84</v>
      </c>
      <c r="E565" s="389"/>
      <c r="F565" s="388"/>
      <c r="G565" s="9">
        <f>G566</f>
        <v>0</v>
      </c>
      <c r="H565" s="9">
        <f t="shared" ref="H565:I566" si="275">H566</f>
        <v>0</v>
      </c>
      <c r="I565" s="9">
        <f t="shared" si="275"/>
        <v>0</v>
      </c>
      <c r="J565" s="232"/>
      <c r="K565" s="232"/>
      <c r="L565" s="232"/>
      <c r="M565" s="232"/>
      <c r="N565" s="232"/>
    </row>
    <row r="566" spans="1:14" s="112" customFormat="1" ht="31.5" x14ac:dyDescent="0.25">
      <c r="A566" s="386" t="s">
        <v>91</v>
      </c>
      <c r="B566" s="389" t="s">
        <v>801</v>
      </c>
      <c r="C566" s="389" t="s">
        <v>162</v>
      </c>
      <c r="D566" s="389" t="s">
        <v>84</v>
      </c>
      <c r="E566" s="389" t="s">
        <v>92</v>
      </c>
      <c r="F566" s="388"/>
      <c r="G566" s="9">
        <f>G567</f>
        <v>0</v>
      </c>
      <c r="H566" s="9">
        <f t="shared" si="275"/>
        <v>0</v>
      </c>
      <c r="I566" s="9">
        <f t="shared" si="275"/>
        <v>0</v>
      </c>
      <c r="J566" s="232"/>
      <c r="K566" s="232"/>
      <c r="L566" s="232"/>
      <c r="M566" s="232"/>
      <c r="N566" s="232"/>
    </row>
    <row r="567" spans="1:14" s="112" customFormat="1" ht="47.25" x14ac:dyDescent="0.25">
      <c r="A567" s="386" t="s">
        <v>93</v>
      </c>
      <c r="B567" s="389" t="s">
        <v>801</v>
      </c>
      <c r="C567" s="389" t="s">
        <v>162</v>
      </c>
      <c r="D567" s="389" t="s">
        <v>84</v>
      </c>
      <c r="E567" s="389" t="s">
        <v>94</v>
      </c>
      <c r="F567" s="388"/>
      <c r="G567" s="9">
        <f>'Ведом23-25'!I454</f>
        <v>0</v>
      </c>
      <c r="H567" s="9">
        <f>'Ведом23-25'!J454</f>
        <v>0</v>
      </c>
      <c r="I567" s="9">
        <f>'Ведом23-25'!K454</f>
        <v>0</v>
      </c>
      <c r="J567" s="232"/>
      <c r="K567" s="232"/>
      <c r="L567" s="232"/>
      <c r="M567" s="232"/>
      <c r="N567" s="232"/>
    </row>
    <row r="568" spans="1:14" s="241" customFormat="1" ht="47.25" x14ac:dyDescent="0.25">
      <c r="A568" s="386" t="s">
        <v>937</v>
      </c>
      <c r="B568" s="389" t="s">
        <v>801</v>
      </c>
      <c r="C568" s="389" t="s">
        <v>162</v>
      </c>
      <c r="D568" s="389" t="s">
        <v>84</v>
      </c>
      <c r="E568" s="389" t="s">
        <v>94</v>
      </c>
      <c r="F568" s="388" t="s">
        <v>241</v>
      </c>
      <c r="G568" s="9">
        <f>G567</f>
        <v>0</v>
      </c>
      <c r="H568" s="9">
        <f t="shared" ref="H568:I568" si="276">H567</f>
        <v>0</v>
      </c>
      <c r="I568" s="9">
        <f t="shared" si="276"/>
        <v>0</v>
      </c>
      <c r="J568" s="232"/>
      <c r="K568" s="232"/>
      <c r="L568" s="232"/>
      <c r="M568" s="232"/>
      <c r="N568" s="232"/>
    </row>
    <row r="569" spans="1:14" ht="63" x14ac:dyDescent="0.25">
      <c r="A569" s="34" t="s">
        <v>921</v>
      </c>
      <c r="B569" s="208" t="s">
        <v>584</v>
      </c>
      <c r="C569" s="208"/>
      <c r="D569" s="388"/>
      <c r="E569" s="208"/>
      <c r="F569" s="388"/>
      <c r="G569" s="35">
        <f>G570</f>
        <v>5000</v>
      </c>
      <c r="H569" s="35">
        <f t="shared" ref="H569:I573" si="277">H570</f>
        <v>0</v>
      </c>
      <c r="I569" s="35">
        <f t="shared" si="277"/>
        <v>0</v>
      </c>
    </row>
    <row r="570" spans="1:14" s="241" customFormat="1" ht="15.75" x14ac:dyDescent="0.25">
      <c r="A570" s="44" t="s">
        <v>161</v>
      </c>
      <c r="B570" s="389" t="s">
        <v>584</v>
      </c>
      <c r="C570" s="389" t="s">
        <v>162</v>
      </c>
      <c r="D570" s="389"/>
      <c r="E570" s="208"/>
      <c r="F570" s="388"/>
      <c r="G570" s="9">
        <f>G571</f>
        <v>5000</v>
      </c>
      <c r="H570" s="9">
        <f t="shared" si="277"/>
        <v>0</v>
      </c>
      <c r="I570" s="9">
        <f t="shared" si="277"/>
        <v>0</v>
      </c>
      <c r="J570" s="232"/>
      <c r="K570" s="232"/>
      <c r="L570" s="232"/>
      <c r="M570" s="232"/>
      <c r="N570" s="232"/>
    </row>
    <row r="571" spans="1:14" s="241" customFormat="1" ht="15.75" x14ac:dyDescent="0.25">
      <c r="A571" s="44" t="s">
        <v>163</v>
      </c>
      <c r="B571" s="389" t="s">
        <v>584</v>
      </c>
      <c r="C571" s="389" t="s">
        <v>162</v>
      </c>
      <c r="D571" s="389" t="s">
        <v>84</v>
      </c>
      <c r="E571" s="208"/>
      <c r="F571" s="388"/>
      <c r="G571" s="9">
        <f>G572</f>
        <v>5000</v>
      </c>
      <c r="H571" s="9">
        <f t="shared" si="277"/>
        <v>0</v>
      </c>
      <c r="I571" s="9">
        <f t="shared" si="277"/>
        <v>0</v>
      </c>
      <c r="J571" s="232"/>
      <c r="K571" s="232"/>
      <c r="L571" s="232"/>
      <c r="M571" s="232"/>
      <c r="N571" s="232"/>
    </row>
    <row r="572" spans="1:14" ht="15.75" x14ac:dyDescent="0.25">
      <c r="A572" s="226" t="s">
        <v>916</v>
      </c>
      <c r="B572" s="389" t="s">
        <v>917</v>
      </c>
      <c r="C572" s="389" t="s">
        <v>162</v>
      </c>
      <c r="D572" s="389" t="s">
        <v>84</v>
      </c>
      <c r="E572" s="389"/>
      <c r="F572" s="2"/>
      <c r="G572" s="204">
        <f>G573</f>
        <v>5000</v>
      </c>
      <c r="H572" s="204">
        <f t="shared" si="277"/>
        <v>0</v>
      </c>
      <c r="I572" s="204">
        <f t="shared" si="277"/>
        <v>0</v>
      </c>
    </row>
    <row r="573" spans="1:14" s="112" customFormat="1" ht="31.5" x14ac:dyDescent="0.25">
      <c r="A573" s="386" t="s">
        <v>91</v>
      </c>
      <c r="B573" s="389" t="s">
        <v>917</v>
      </c>
      <c r="C573" s="389" t="s">
        <v>162</v>
      </c>
      <c r="D573" s="389" t="s">
        <v>84</v>
      </c>
      <c r="E573" s="389" t="s">
        <v>92</v>
      </c>
      <c r="F573" s="107"/>
      <c r="G573" s="9">
        <f>G574</f>
        <v>5000</v>
      </c>
      <c r="H573" s="9">
        <f t="shared" si="277"/>
        <v>0</v>
      </c>
      <c r="I573" s="9">
        <f t="shared" si="277"/>
        <v>0</v>
      </c>
      <c r="J573" s="232"/>
      <c r="K573" s="232"/>
      <c r="L573" s="232"/>
      <c r="M573" s="232"/>
      <c r="N573" s="232"/>
    </row>
    <row r="574" spans="1:14" ht="47.25" x14ac:dyDescent="0.25">
      <c r="A574" s="386" t="s">
        <v>93</v>
      </c>
      <c r="B574" s="389" t="s">
        <v>917</v>
      </c>
      <c r="C574" s="389" t="s">
        <v>162</v>
      </c>
      <c r="D574" s="389" t="s">
        <v>84</v>
      </c>
      <c r="E574" s="389" t="s">
        <v>94</v>
      </c>
      <c r="F574" s="2"/>
      <c r="G574" s="9">
        <f>'Ведом23-25'!I466</f>
        <v>5000</v>
      </c>
      <c r="H574" s="9">
        <f>'Ведом23-25'!J466</f>
        <v>0</v>
      </c>
      <c r="I574" s="9">
        <f>'Ведом23-25'!K466</f>
        <v>0</v>
      </c>
    </row>
    <row r="575" spans="1:14" s="241" customFormat="1" ht="47.25" x14ac:dyDescent="0.25">
      <c r="A575" s="386" t="s">
        <v>937</v>
      </c>
      <c r="B575" s="389" t="s">
        <v>917</v>
      </c>
      <c r="C575" s="389" t="s">
        <v>162</v>
      </c>
      <c r="D575" s="389" t="s">
        <v>84</v>
      </c>
      <c r="E575" s="389" t="s">
        <v>94</v>
      </c>
      <c r="F575" s="2">
        <v>903</v>
      </c>
      <c r="G575" s="9">
        <f>G574</f>
        <v>5000</v>
      </c>
      <c r="H575" s="9">
        <f t="shared" ref="H575:I575" si="278">H574</f>
        <v>0</v>
      </c>
      <c r="I575" s="9">
        <f t="shared" si="278"/>
        <v>0</v>
      </c>
      <c r="J575" s="232"/>
      <c r="K575" s="232"/>
      <c r="L575" s="232"/>
      <c r="M575" s="232"/>
      <c r="N575" s="232"/>
    </row>
    <row r="576" spans="1:14" ht="19.5" hidden="1" customHeight="1" x14ac:dyDescent="0.25">
      <c r="A576" s="430" t="s">
        <v>798</v>
      </c>
      <c r="B576" s="389" t="s">
        <v>799</v>
      </c>
      <c r="C576" s="208"/>
      <c r="D576" s="388"/>
      <c r="E576" s="208"/>
      <c r="F576" s="4"/>
      <c r="G576" s="9">
        <f>G577</f>
        <v>0</v>
      </c>
      <c r="H576" s="9">
        <f t="shared" ref="H576:I577" si="279">H577</f>
        <v>0</v>
      </c>
      <c r="I576" s="9">
        <f t="shared" si="279"/>
        <v>0</v>
      </c>
    </row>
    <row r="577" spans="1:14" ht="47.25" hidden="1" x14ac:dyDescent="0.25">
      <c r="A577" s="386" t="s">
        <v>152</v>
      </c>
      <c r="B577" s="389" t="s">
        <v>799</v>
      </c>
      <c r="C577" s="389" t="s">
        <v>153</v>
      </c>
      <c r="D577" s="388"/>
      <c r="E577" s="389" t="s">
        <v>153</v>
      </c>
      <c r="F577" s="4"/>
      <c r="G577" s="9">
        <f>G578</f>
        <v>0</v>
      </c>
      <c r="H577" s="9">
        <f t="shared" si="279"/>
        <v>0</v>
      </c>
      <c r="I577" s="9">
        <f t="shared" si="279"/>
        <v>0</v>
      </c>
    </row>
    <row r="578" spans="1:14" ht="15.75" hidden="1" x14ac:dyDescent="0.25">
      <c r="A578" s="386" t="s">
        <v>154</v>
      </c>
      <c r="B578" s="389" t="s">
        <v>799</v>
      </c>
      <c r="C578" s="389" t="s">
        <v>155</v>
      </c>
      <c r="D578" s="388"/>
      <c r="E578" s="389" t="s">
        <v>155</v>
      </c>
      <c r="F578" s="4"/>
      <c r="G578" s="9"/>
      <c r="H578" s="9"/>
      <c r="I578" s="9"/>
    </row>
    <row r="579" spans="1:14" ht="31.5" x14ac:dyDescent="0.25">
      <c r="A579" s="207" t="s">
        <v>862</v>
      </c>
      <c r="B579" s="208" t="s">
        <v>822</v>
      </c>
      <c r="C579" s="208"/>
      <c r="D579" s="388"/>
      <c r="E579" s="208"/>
      <c r="F579" s="4"/>
      <c r="G579" s="35">
        <f>G580</f>
        <v>120.86022</v>
      </c>
      <c r="H579" s="35">
        <f t="shared" ref="H579:I581" si="280">H580</f>
        <v>0</v>
      </c>
      <c r="I579" s="35">
        <f t="shared" si="280"/>
        <v>0</v>
      </c>
    </row>
    <row r="580" spans="1:14" s="241" customFormat="1" ht="15.75" x14ac:dyDescent="0.25">
      <c r="A580" s="44" t="s">
        <v>161</v>
      </c>
      <c r="B580" s="389" t="s">
        <v>822</v>
      </c>
      <c r="C580" s="389" t="s">
        <v>162</v>
      </c>
      <c r="D580" s="389"/>
      <c r="E580" s="208"/>
      <c r="F580" s="4"/>
      <c r="G580" s="9">
        <f>G581</f>
        <v>120.86022</v>
      </c>
      <c r="H580" s="9">
        <f t="shared" si="280"/>
        <v>0</v>
      </c>
      <c r="I580" s="9">
        <f t="shared" si="280"/>
        <v>0</v>
      </c>
      <c r="J580" s="232"/>
      <c r="K580" s="232"/>
      <c r="L580" s="232"/>
      <c r="M580" s="232"/>
      <c r="N580" s="232"/>
    </row>
    <row r="581" spans="1:14" s="241" customFormat="1" ht="15.75" x14ac:dyDescent="0.25">
      <c r="A581" s="44" t="s">
        <v>163</v>
      </c>
      <c r="B581" s="389" t="s">
        <v>822</v>
      </c>
      <c r="C581" s="389" t="s">
        <v>162</v>
      </c>
      <c r="D581" s="389" t="s">
        <v>84</v>
      </c>
      <c r="E581" s="208"/>
      <c r="F581" s="4"/>
      <c r="G581" s="9">
        <f>G582</f>
        <v>120.86022</v>
      </c>
      <c r="H581" s="9">
        <f t="shared" si="280"/>
        <v>0</v>
      </c>
      <c r="I581" s="9">
        <f t="shared" si="280"/>
        <v>0</v>
      </c>
      <c r="J581" s="232"/>
      <c r="K581" s="232"/>
      <c r="L581" s="232"/>
      <c r="M581" s="232"/>
      <c r="N581" s="232"/>
    </row>
    <row r="582" spans="1:14" s="112" customFormat="1" ht="15.75" x14ac:dyDescent="0.25">
      <c r="A582" s="28" t="s">
        <v>568</v>
      </c>
      <c r="B582" s="389" t="s">
        <v>823</v>
      </c>
      <c r="C582" s="389" t="s">
        <v>162</v>
      </c>
      <c r="D582" s="389" t="s">
        <v>84</v>
      </c>
      <c r="E582" s="389"/>
      <c r="F582" s="4"/>
      <c r="G582" s="9">
        <f>G583+G586</f>
        <v>120.86022</v>
      </c>
      <c r="H582" s="9">
        <f t="shared" ref="H582:I582" si="281">H583+H586</f>
        <v>0</v>
      </c>
      <c r="I582" s="9">
        <f t="shared" si="281"/>
        <v>0</v>
      </c>
      <c r="J582" s="232"/>
      <c r="K582" s="232"/>
      <c r="L582" s="232"/>
      <c r="M582" s="232"/>
      <c r="N582" s="232"/>
    </row>
    <row r="583" spans="1:14" s="112" customFormat="1" ht="31.5" x14ac:dyDescent="0.25">
      <c r="A583" s="386" t="s">
        <v>91</v>
      </c>
      <c r="B583" s="389" t="s">
        <v>823</v>
      </c>
      <c r="C583" s="389" t="s">
        <v>162</v>
      </c>
      <c r="D583" s="389" t="s">
        <v>84</v>
      </c>
      <c r="E583" s="389" t="s">
        <v>92</v>
      </c>
      <c r="F583" s="107"/>
      <c r="G583" s="9">
        <f>G584</f>
        <v>0</v>
      </c>
      <c r="H583" s="9">
        <f t="shared" ref="H583:I583" si="282">H584</f>
        <v>0</v>
      </c>
      <c r="I583" s="9">
        <f t="shared" si="282"/>
        <v>0</v>
      </c>
      <c r="J583" s="232"/>
      <c r="K583" s="232"/>
      <c r="L583" s="232"/>
      <c r="M583" s="232"/>
      <c r="N583" s="232"/>
    </row>
    <row r="584" spans="1:14" s="112" customFormat="1" ht="47.25" x14ac:dyDescent="0.25">
      <c r="A584" s="386" t="s">
        <v>93</v>
      </c>
      <c r="B584" s="389" t="s">
        <v>823</v>
      </c>
      <c r="C584" s="389" t="s">
        <v>162</v>
      </c>
      <c r="D584" s="389" t="s">
        <v>84</v>
      </c>
      <c r="E584" s="389" t="s">
        <v>94</v>
      </c>
      <c r="F584" s="2"/>
      <c r="G584" s="9">
        <f>'Ведом23-25'!I473</f>
        <v>0</v>
      </c>
      <c r="H584" s="9">
        <f>'Ведом23-25'!J473</f>
        <v>0</v>
      </c>
      <c r="I584" s="9">
        <f>'Ведом23-25'!K473</f>
        <v>0</v>
      </c>
      <c r="J584" s="232"/>
      <c r="K584" s="232"/>
      <c r="L584" s="232"/>
      <c r="M584" s="232"/>
      <c r="N584" s="232"/>
    </row>
    <row r="585" spans="1:14" s="241" customFormat="1" ht="47.25" x14ac:dyDescent="0.25">
      <c r="A585" s="386" t="s">
        <v>937</v>
      </c>
      <c r="B585" s="389" t="s">
        <v>823</v>
      </c>
      <c r="C585" s="389" t="s">
        <v>162</v>
      </c>
      <c r="D585" s="389" t="s">
        <v>84</v>
      </c>
      <c r="E585" s="389" t="s">
        <v>94</v>
      </c>
      <c r="F585" s="2">
        <v>903</v>
      </c>
      <c r="G585" s="9">
        <f>G584</f>
        <v>0</v>
      </c>
      <c r="H585" s="9">
        <f t="shared" ref="H585:I585" si="283">H584</f>
        <v>0</v>
      </c>
      <c r="I585" s="9">
        <f t="shared" si="283"/>
        <v>0</v>
      </c>
      <c r="J585" s="232"/>
      <c r="K585" s="232"/>
      <c r="L585" s="232"/>
      <c r="M585" s="232"/>
      <c r="N585" s="232"/>
    </row>
    <row r="586" spans="1:14" s="112" customFormat="1" ht="47.25" x14ac:dyDescent="0.25">
      <c r="A586" s="386" t="s">
        <v>152</v>
      </c>
      <c r="B586" s="389" t="s">
        <v>823</v>
      </c>
      <c r="C586" s="389" t="s">
        <v>162</v>
      </c>
      <c r="D586" s="389" t="s">
        <v>84</v>
      </c>
      <c r="E586" s="389" t="s">
        <v>153</v>
      </c>
      <c r="F586" s="4"/>
      <c r="G586" s="9">
        <f>G587</f>
        <v>120.86022</v>
      </c>
      <c r="H586" s="9">
        <f t="shared" ref="H586:I586" si="284">H587</f>
        <v>0</v>
      </c>
      <c r="I586" s="9">
        <f t="shared" si="284"/>
        <v>0</v>
      </c>
      <c r="J586" s="232"/>
      <c r="K586" s="232"/>
      <c r="L586" s="232"/>
      <c r="M586" s="232"/>
      <c r="N586" s="232"/>
    </row>
    <row r="587" spans="1:14" ht="31.7" customHeight="1" x14ac:dyDescent="0.25">
      <c r="A587" s="386" t="s">
        <v>154</v>
      </c>
      <c r="B587" s="389" t="s">
        <v>823</v>
      </c>
      <c r="C587" s="389" t="s">
        <v>162</v>
      </c>
      <c r="D587" s="389" t="s">
        <v>84</v>
      </c>
      <c r="E587" s="389" t="s">
        <v>155</v>
      </c>
      <c r="F587" s="4"/>
      <c r="G587" s="9">
        <f>'Ведом23-25'!I475</f>
        <v>120.86022</v>
      </c>
      <c r="H587" s="9">
        <f>'Ведом23-25'!J475</f>
        <v>0</v>
      </c>
      <c r="I587" s="9">
        <f>'Ведом23-25'!K475</f>
        <v>0</v>
      </c>
    </row>
    <row r="588" spans="1:14" s="241" customFormat="1" ht="47.45" customHeight="1" x14ac:dyDescent="0.25">
      <c r="A588" s="386" t="s">
        <v>937</v>
      </c>
      <c r="B588" s="389" t="s">
        <v>823</v>
      </c>
      <c r="C588" s="389" t="s">
        <v>162</v>
      </c>
      <c r="D588" s="389" t="s">
        <v>84</v>
      </c>
      <c r="E588" s="389" t="s">
        <v>155</v>
      </c>
      <c r="F588" s="4">
        <v>903</v>
      </c>
      <c r="G588" s="9">
        <f>G587</f>
        <v>120.86022</v>
      </c>
      <c r="H588" s="9">
        <f t="shared" ref="H588:I588" si="285">H587</f>
        <v>0</v>
      </c>
      <c r="I588" s="9">
        <f t="shared" si="285"/>
        <v>0</v>
      </c>
      <c r="J588" s="232"/>
      <c r="K588" s="232"/>
      <c r="L588" s="232"/>
      <c r="M588" s="232"/>
      <c r="N588" s="232"/>
    </row>
    <row r="589" spans="1:14" ht="63" x14ac:dyDescent="0.25">
      <c r="A589" s="207" t="s">
        <v>955</v>
      </c>
      <c r="B589" s="208" t="s">
        <v>165</v>
      </c>
      <c r="C589" s="208"/>
      <c r="D589" s="388"/>
      <c r="E589" s="388"/>
      <c r="F589" s="4"/>
      <c r="G589" s="35">
        <f>G590</f>
        <v>129</v>
      </c>
      <c r="H589" s="35">
        <f t="shared" ref="H589:I589" si="286">H590</f>
        <v>140</v>
      </c>
      <c r="I589" s="35">
        <f t="shared" si="286"/>
        <v>140</v>
      </c>
    </row>
    <row r="590" spans="1:14" s="241" customFormat="1" ht="63" x14ac:dyDescent="0.25">
      <c r="A590" s="23" t="s">
        <v>466</v>
      </c>
      <c r="B590" s="208" t="s">
        <v>386</v>
      </c>
      <c r="C590" s="389"/>
      <c r="D590" s="388"/>
      <c r="E590" s="388"/>
      <c r="F590" s="4"/>
      <c r="G590" s="35">
        <f>G591+G597+G603+G619</f>
        <v>129</v>
      </c>
      <c r="H590" s="35">
        <f t="shared" ref="H590:I590" si="287">H591+H597+H603+H619</f>
        <v>140</v>
      </c>
      <c r="I590" s="35">
        <f t="shared" si="287"/>
        <v>140</v>
      </c>
      <c r="J590" s="232"/>
      <c r="K590" s="232"/>
      <c r="L590" s="232"/>
      <c r="M590" s="232"/>
      <c r="N590" s="232"/>
    </row>
    <row r="591" spans="1:14" s="241" customFormat="1" ht="15.75" x14ac:dyDescent="0.25">
      <c r="A591" s="28" t="s">
        <v>83</v>
      </c>
      <c r="B591" s="389" t="s">
        <v>386</v>
      </c>
      <c r="C591" s="389" t="s">
        <v>84</v>
      </c>
      <c r="D591" s="388"/>
      <c r="E591" s="388"/>
      <c r="F591" s="4"/>
      <c r="G591" s="9">
        <f>G592</f>
        <v>0</v>
      </c>
      <c r="H591" s="9">
        <f t="shared" ref="H591:I594" si="288">H592</f>
        <v>40</v>
      </c>
      <c r="I591" s="9">
        <f t="shared" si="288"/>
        <v>40</v>
      </c>
      <c r="J591" s="232"/>
      <c r="K591" s="232"/>
      <c r="L591" s="232"/>
      <c r="M591" s="232"/>
      <c r="N591" s="232"/>
    </row>
    <row r="592" spans="1:14" s="241" customFormat="1" ht="15.75" x14ac:dyDescent="0.25">
      <c r="A592" s="28" t="s">
        <v>98</v>
      </c>
      <c r="B592" s="389" t="s">
        <v>386</v>
      </c>
      <c r="C592" s="389" t="s">
        <v>84</v>
      </c>
      <c r="D592" s="388" t="s">
        <v>99</v>
      </c>
      <c r="E592" s="388"/>
      <c r="F592" s="4"/>
      <c r="G592" s="9">
        <f>G593</f>
        <v>0</v>
      </c>
      <c r="H592" s="9">
        <f t="shared" si="288"/>
        <v>40</v>
      </c>
      <c r="I592" s="9">
        <f t="shared" si="288"/>
        <v>40</v>
      </c>
      <c r="J592" s="232"/>
      <c r="K592" s="232"/>
      <c r="L592" s="232"/>
      <c r="M592" s="232"/>
      <c r="N592" s="232"/>
    </row>
    <row r="593" spans="1:14" ht="47.25" x14ac:dyDescent="0.25">
      <c r="A593" s="386" t="s">
        <v>508</v>
      </c>
      <c r="B593" s="389" t="s">
        <v>467</v>
      </c>
      <c r="C593" s="389" t="s">
        <v>84</v>
      </c>
      <c r="D593" s="388" t="s">
        <v>99</v>
      </c>
      <c r="E593" s="388"/>
      <c r="F593" s="4"/>
      <c r="G593" s="9">
        <f>G594</f>
        <v>0</v>
      </c>
      <c r="H593" s="9">
        <f t="shared" si="288"/>
        <v>40</v>
      </c>
      <c r="I593" s="9">
        <f t="shared" si="288"/>
        <v>40</v>
      </c>
    </row>
    <row r="594" spans="1:14" ht="31.5" x14ac:dyDescent="0.25">
      <c r="A594" s="386" t="s">
        <v>117</v>
      </c>
      <c r="B594" s="389" t="s">
        <v>467</v>
      </c>
      <c r="C594" s="389" t="s">
        <v>84</v>
      </c>
      <c r="D594" s="388" t="s">
        <v>99</v>
      </c>
      <c r="E594" s="389" t="s">
        <v>92</v>
      </c>
      <c r="F594" s="4"/>
      <c r="G594" s="9">
        <f>G595</f>
        <v>0</v>
      </c>
      <c r="H594" s="9">
        <f t="shared" si="288"/>
        <v>40</v>
      </c>
      <c r="I594" s="9">
        <f t="shared" si="288"/>
        <v>40</v>
      </c>
    </row>
    <row r="595" spans="1:14" s="112" customFormat="1" ht="47.25" x14ac:dyDescent="0.25">
      <c r="A595" s="386" t="s">
        <v>93</v>
      </c>
      <c r="B595" s="389" t="s">
        <v>467</v>
      </c>
      <c r="C595" s="389" t="s">
        <v>84</v>
      </c>
      <c r="D595" s="388" t="s">
        <v>99</v>
      </c>
      <c r="E595" s="389" t="s">
        <v>94</v>
      </c>
      <c r="F595" s="4"/>
      <c r="G595" s="9">
        <f>'Ведом23-25'!I154</f>
        <v>0</v>
      </c>
      <c r="H595" s="9">
        <f>'Ведом23-25'!J154</f>
        <v>40</v>
      </c>
      <c r="I595" s="9">
        <f>'Ведом23-25'!K154</f>
        <v>40</v>
      </c>
      <c r="J595" s="232"/>
      <c r="K595" s="232"/>
      <c r="L595" s="232"/>
      <c r="M595" s="232"/>
      <c r="N595" s="232"/>
    </row>
    <row r="596" spans="1:14" s="241" customFormat="1" ht="31.5" x14ac:dyDescent="0.25">
      <c r="A596" s="20" t="s">
        <v>941</v>
      </c>
      <c r="B596" s="389" t="s">
        <v>467</v>
      </c>
      <c r="C596" s="389" t="s">
        <v>84</v>
      </c>
      <c r="D596" s="388" t="s">
        <v>99</v>
      </c>
      <c r="E596" s="388" t="s">
        <v>94</v>
      </c>
      <c r="F596" s="4">
        <v>902</v>
      </c>
      <c r="G596" s="9">
        <f>G595</f>
        <v>0</v>
      </c>
      <c r="H596" s="9">
        <f t="shared" ref="H596:I596" si="289">H595</f>
        <v>40</v>
      </c>
      <c r="I596" s="9">
        <f t="shared" si="289"/>
        <v>40</v>
      </c>
      <c r="J596" s="232"/>
      <c r="K596" s="232"/>
      <c r="L596" s="232"/>
      <c r="M596" s="232"/>
      <c r="N596" s="232"/>
    </row>
    <row r="597" spans="1:14" s="241" customFormat="1" ht="15.75" x14ac:dyDescent="0.25">
      <c r="A597" s="20" t="s">
        <v>187</v>
      </c>
      <c r="B597" s="389" t="s">
        <v>386</v>
      </c>
      <c r="C597" s="389" t="s">
        <v>132</v>
      </c>
      <c r="D597" s="388"/>
      <c r="E597" s="388"/>
      <c r="F597" s="4"/>
      <c r="G597" s="9">
        <f>G598</f>
        <v>0</v>
      </c>
      <c r="H597" s="9">
        <f t="shared" ref="H597:I600" si="290">H598</f>
        <v>0</v>
      </c>
      <c r="I597" s="9">
        <f t="shared" si="290"/>
        <v>0</v>
      </c>
      <c r="J597" s="232"/>
      <c r="K597" s="232"/>
      <c r="L597" s="232"/>
      <c r="M597" s="232"/>
      <c r="N597" s="232"/>
    </row>
    <row r="598" spans="1:14" s="241" customFormat="1" ht="31.5" x14ac:dyDescent="0.25">
      <c r="A598" s="386" t="s">
        <v>228</v>
      </c>
      <c r="B598" s="389" t="s">
        <v>386</v>
      </c>
      <c r="C598" s="389" t="s">
        <v>132</v>
      </c>
      <c r="D598" s="388" t="s">
        <v>132</v>
      </c>
      <c r="E598" s="388"/>
      <c r="F598" s="4"/>
      <c r="G598" s="9">
        <f>G599</f>
        <v>0</v>
      </c>
      <c r="H598" s="9">
        <f t="shared" si="290"/>
        <v>0</v>
      </c>
      <c r="I598" s="9">
        <f t="shared" si="290"/>
        <v>0</v>
      </c>
      <c r="J598" s="232"/>
      <c r="K598" s="232"/>
      <c r="L598" s="232"/>
      <c r="M598" s="232"/>
      <c r="N598" s="232"/>
    </row>
    <row r="599" spans="1:14" s="241" customFormat="1" ht="47.25" x14ac:dyDescent="0.25">
      <c r="A599" s="21" t="s">
        <v>508</v>
      </c>
      <c r="B599" s="389" t="s">
        <v>467</v>
      </c>
      <c r="C599" s="389" t="s">
        <v>132</v>
      </c>
      <c r="D599" s="388" t="s">
        <v>132</v>
      </c>
      <c r="E599" s="388"/>
      <c r="F599" s="4"/>
      <c r="G599" s="9">
        <f>G600</f>
        <v>0</v>
      </c>
      <c r="H599" s="9">
        <f t="shared" si="290"/>
        <v>0</v>
      </c>
      <c r="I599" s="9">
        <f t="shared" si="290"/>
        <v>0</v>
      </c>
      <c r="J599" s="232"/>
      <c r="K599" s="232"/>
      <c r="L599" s="232"/>
      <c r="M599" s="232"/>
      <c r="N599" s="232"/>
    </row>
    <row r="600" spans="1:14" s="241" customFormat="1" ht="31.5" x14ac:dyDescent="0.25">
      <c r="A600" s="386" t="s">
        <v>91</v>
      </c>
      <c r="B600" s="389" t="s">
        <v>467</v>
      </c>
      <c r="C600" s="389" t="s">
        <v>132</v>
      </c>
      <c r="D600" s="388" t="s">
        <v>132</v>
      </c>
      <c r="E600" s="389" t="s">
        <v>92</v>
      </c>
      <c r="F600" s="4"/>
      <c r="G600" s="9">
        <f>G601</f>
        <v>0</v>
      </c>
      <c r="H600" s="9">
        <f t="shared" si="290"/>
        <v>0</v>
      </c>
      <c r="I600" s="9">
        <f t="shared" si="290"/>
        <v>0</v>
      </c>
      <c r="J600" s="232"/>
      <c r="K600" s="232"/>
      <c r="L600" s="232"/>
      <c r="M600" s="232"/>
      <c r="N600" s="232"/>
    </row>
    <row r="601" spans="1:14" s="241" customFormat="1" ht="47.25" x14ac:dyDescent="0.25">
      <c r="A601" s="386" t="s">
        <v>93</v>
      </c>
      <c r="B601" s="389" t="s">
        <v>467</v>
      </c>
      <c r="C601" s="389" t="s">
        <v>132</v>
      </c>
      <c r="D601" s="388" t="s">
        <v>132</v>
      </c>
      <c r="E601" s="389" t="s">
        <v>94</v>
      </c>
      <c r="F601" s="4"/>
      <c r="G601" s="9">
        <f>'Ведом23-25'!I1214</f>
        <v>0</v>
      </c>
      <c r="H601" s="9">
        <f>'Ведом23-25'!J1214</f>
        <v>0</v>
      </c>
      <c r="I601" s="9">
        <f>'Ведом23-25'!K1214</f>
        <v>0</v>
      </c>
      <c r="J601" s="232"/>
      <c r="K601" s="232"/>
      <c r="L601" s="232"/>
      <c r="M601" s="232"/>
      <c r="N601" s="232"/>
    </row>
    <row r="602" spans="1:14" s="241" customFormat="1" ht="47.25" x14ac:dyDescent="0.25">
      <c r="A602" s="28" t="s">
        <v>938</v>
      </c>
      <c r="B602" s="389" t="s">
        <v>467</v>
      </c>
      <c r="C602" s="389" t="s">
        <v>132</v>
      </c>
      <c r="D602" s="388" t="s">
        <v>132</v>
      </c>
      <c r="E602" s="388" t="s">
        <v>94</v>
      </c>
      <c r="F602" s="4">
        <v>908</v>
      </c>
      <c r="G602" s="9">
        <f>G601</f>
        <v>0</v>
      </c>
      <c r="H602" s="9">
        <f t="shared" ref="H602:I602" si="291">H601</f>
        <v>0</v>
      </c>
      <c r="I602" s="9">
        <f t="shared" si="291"/>
        <v>0</v>
      </c>
      <c r="J602" s="232"/>
      <c r="K602" s="232"/>
      <c r="L602" s="232"/>
      <c r="M602" s="232"/>
      <c r="N602" s="232"/>
    </row>
    <row r="603" spans="1:14" s="68" customFormat="1" ht="15.75" x14ac:dyDescent="0.25">
      <c r="A603" s="386" t="s">
        <v>147</v>
      </c>
      <c r="B603" s="389" t="s">
        <v>386</v>
      </c>
      <c r="C603" s="389" t="s">
        <v>148</v>
      </c>
      <c r="D603" s="388"/>
      <c r="E603" s="388"/>
      <c r="F603" s="4"/>
      <c r="G603" s="9">
        <f>G604+G609+G614</f>
        <v>125</v>
      </c>
      <c r="H603" s="9">
        <f t="shared" ref="H603:I603" si="292">H604+H609+H614</f>
        <v>100</v>
      </c>
      <c r="I603" s="9">
        <f t="shared" si="292"/>
        <v>100</v>
      </c>
      <c r="J603" s="232"/>
      <c r="K603" s="232"/>
      <c r="L603" s="232"/>
      <c r="M603" s="232"/>
      <c r="N603" s="232"/>
    </row>
    <row r="604" spans="1:14" s="68" customFormat="1" ht="15.75" x14ac:dyDescent="0.25">
      <c r="A604" s="386" t="s">
        <v>191</v>
      </c>
      <c r="B604" s="389" t="s">
        <v>386</v>
      </c>
      <c r="C604" s="389" t="s">
        <v>148</v>
      </c>
      <c r="D604" s="388" t="s">
        <v>84</v>
      </c>
      <c r="E604" s="388"/>
      <c r="F604" s="4"/>
      <c r="G604" s="9">
        <f>G605</f>
        <v>25</v>
      </c>
      <c r="H604" s="9">
        <f t="shared" ref="H604:I606" si="293">H605</f>
        <v>0</v>
      </c>
      <c r="I604" s="9">
        <f t="shared" si="293"/>
        <v>0</v>
      </c>
      <c r="J604" s="232"/>
      <c r="K604" s="232"/>
      <c r="L604" s="232"/>
      <c r="M604" s="232"/>
      <c r="N604" s="232"/>
    </row>
    <row r="605" spans="1:14" s="68" customFormat="1" ht="47.25" x14ac:dyDescent="0.25">
      <c r="A605" s="21" t="s">
        <v>509</v>
      </c>
      <c r="B605" s="389" t="s">
        <v>387</v>
      </c>
      <c r="C605" s="389" t="s">
        <v>148</v>
      </c>
      <c r="D605" s="388" t="s">
        <v>84</v>
      </c>
      <c r="E605" s="388"/>
      <c r="F605" s="4"/>
      <c r="G605" s="9">
        <f>G606</f>
        <v>25</v>
      </c>
      <c r="H605" s="9">
        <f t="shared" si="293"/>
        <v>0</v>
      </c>
      <c r="I605" s="9">
        <f t="shared" si="293"/>
        <v>0</v>
      </c>
      <c r="J605" s="232"/>
      <c r="K605" s="232"/>
      <c r="L605" s="232"/>
      <c r="M605" s="232"/>
      <c r="N605" s="232"/>
    </row>
    <row r="606" spans="1:14" s="68" customFormat="1" ht="47.25" x14ac:dyDescent="0.25">
      <c r="A606" s="21" t="s">
        <v>152</v>
      </c>
      <c r="B606" s="389" t="s">
        <v>387</v>
      </c>
      <c r="C606" s="389" t="s">
        <v>148</v>
      </c>
      <c r="D606" s="388" t="s">
        <v>84</v>
      </c>
      <c r="E606" s="389" t="s">
        <v>153</v>
      </c>
      <c r="F606" s="4"/>
      <c r="G606" s="9">
        <f>G607</f>
        <v>25</v>
      </c>
      <c r="H606" s="9">
        <f t="shared" si="293"/>
        <v>0</v>
      </c>
      <c r="I606" s="9">
        <f t="shared" si="293"/>
        <v>0</v>
      </c>
      <c r="J606" s="232"/>
      <c r="K606" s="232"/>
      <c r="L606" s="232"/>
      <c r="M606" s="232"/>
      <c r="N606" s="232"/>
    </row>
    <row r="607" spans="1:14" s="68" customFormat="1" ht="15.75" x14ac:dyDescent="0.25">
      <c r="A607" s="21" t="s">
        <v>154</v>
      </c>
      <c r="B607" s="389" t="s">
        <v>387</v>
      </c>
      <c r="C607" s="389" t="s">
        <v>148</v>
      </c>
      <c r="D607" s="388" t="s">
        <v>84</v>
      </c>
      <c r="E607" s="389" t="s">
        <v>155</v>
      </c>
      <c r="F607" s="4"/>
      <c r="G607" s="9">
        <f>'Ведом23-25'!I701</f>
        <v>25</v>
      </c>
      <c r="H607" s="9">
        <f>'Ведом23-25'!J701</f>
        <v>0</v>
      </c>
      <c r="I607" s="9">
        <f>'Ведом23-25'!K701</f>
        <v>0</v>
      </c>
      <c r="J607" s="232"/>
      <c r="K607" s="232"/>
      <c r="L607" s="232"/>
      <c r="M607" s="232"/>
      <c r="N607" s="232"/>
    </row>
    <row r="608" spans="1:14" s="68" customFormat="1" ht="31.5" x14ac:dyDescent="0.25">
      <c r="A608" s="97" t="s">
        <v>939</v>
      </c>
      <c r="B608" s="389" t="s">
        <v>387</v>
      </c>
      <c r="C608" s="389" t="s">
        <v>148</v>
      </c>
      <c r="D608" s="388" t="s">
        <v>84</v>
      </c>
      <c r="E608" s="389" t="s">
        <v>155</v>
      </c>
      <c r="F608" s="4">
        <v>906</v>
      </c>
      <c r="G608" s="9">
        <f>G607</f>
        <v>25</v>
      </c>
      <c r="H608" s="9">
        <f t="shared" ref="H608:I608" si="294">H607</f>
        <v>0</v>
      </c>
      <c r="I608" s="9">
        <f t="shared" si="294"/>
        <v>0</v>
      </c>
      <c r="J608" s="232"/>
      <c r="K608" s="232"/>
      <c r="L608" s="232"/>
      <c r="M608" s="232"/>
      <c r="N608" s="232"/>
    </row>
    <row r="609" spans="1:14" s="68" customFormat="1" ht="15.75" x14ac:dyDescent="0.25">
      <c r="A609" s="21" t="s">
        <v>193</v>
      </c>
      <c r="B609" s="389" t="s">
        <v>386</v>
      </c>
      <c r="C609" s="389" t="s">
        <v>148</v>
      </c>
      <c r="D609" s="388" t="s">
        <v>122</v>
      </c>
      <c r="E609" s="388"/>
      <c r="F609" s="4"/>
      <c r="G609" s="9">
        <f>G610</f>
        <v>40</v>
      </c>
      <c r="H609" s="9">
        <f t="shared" ref="H609:I611" si="295">H610</f>
        <v>40</v>
      </c>
      <c r="I609" s="9">
        <f t="shared" si="295"/>
        <v>40</v>
      </c>
      <c r="J609" s="232"/>
      <c r="K609" s="232"/>
      <c r="L609" s="232"/>
      <c r="M609" s="232"/>
      <c r="N609" s="232"/>
    </row>
    <row r="610" spans="1:14" s="68" customFormat="1" ht="47.25" x14ac:dyDescent="0.25">
      <c r="A610" s="21" t="s">
        <v>509</v>
      </c>
      <c r="B610" s="389" t="s">
        <v>387</v>
      </c>
      <c r="C610" s="389" t="s">
        <v>148</v>
      </c>
      <c r="D610" s="388" t="s">
        <v>122</v>
      </c>
      <c r="E610" s="388"/>
      <c r="F610" s="4"/>
      <c r="G610" s="9">
        <f>G611</f>
        <v>40</v>
      </c>
      <c r="H610" s="9">
        <f t="shared" si="295"/>
        <v>40</v>
      </c>
      <c r="I610" s="9">
        <f t="shared" si="295"/>
        <v>40</v>
      </c>
      <c r="J610" s="232"/>
      <c r="K610" s="232"/>
      <c r="L610" s="232"/>
      <c r="M610" s="232"/>
      <c r="N610" s="232"/>
    </row>
    <row r="611" spans="1:14" s="68" customFormat="1" ht="47.25" x14ac:dyDescent="0.25">
      <c r="A611" s="21" t="s">
        <v>152</v>
      </c>
      <c r="B611" s="389" t="s">
        <v>387</v>
      </c>
      <c r="C611" s="389" t="s">
        <v>148</v>
      </c>
      <c r="D611" s="388" t="s">
        <v>122</v>
      </c>
      <c r="E611" s="389" t="s">
        <v>153</v>
      </c>
      <c r="F611" s="4"/>
      <c r="G611" s="9">
        <f>G612</f>
        <v>40</v>
      </c>
      <c r="H611" s="9">
        <f t="shared" si="295"/>
        <v>40</v>
      </c>
      <c r="I611" s="9">
        <f t="shared" si="295"/>
        <v>40</v>
      </c>
      <c r="J611" s="232"/>
      <c r="K611" s="232"/>
      <c r="L611" s="232"/>
      <c r="M611" s="232"/>
      <c r="N611" s="232"/>
    </row>
    <row r="612" spans="1:14" s="68" customFormat="1" ht="15.75" x14ac:dyDescent="0.25">
      <c r="A612" s="21" t="s">
        <v>154</v>
      </c>
      <c r="B612" s="389" t="s">
        <v>387</v>
      </c>
      <c r="C612" s="389" t="s">
        <v>148</v>
      </c>
      <c r="D612" s="388" t="s">
        <v>122</v>
      </c>
      <c r="E612" s="389" t="s">
        <v>155</v>
      </c>
      <c r="F612" s="4"/>
      <c r="G612" s="9">
        <f>'Ведом23-25'!I776</f>
        <v>40</v>
      </c>
      <c r="H612" s="9">
        <f>'Ведом23-25'!J776</f>
        <v>40</v>
      </c>
      <c r="I612" s="9">
        <f>'Ведом23-25'!K776</f>
        <v>40</v>
      </c>
      <c r="J612" s="232"/>
      <c r="K612" s="232"/>
      <c r="L612" s="232"/>
      <c r="M612" s="232"/>
      <c r="N612" s="232"/>
    </row>
    <row r="613" spans="1:14" s="68" customFormat="1" ht="31.5" x14ac:dyDescent="0.25">
      <c r="A613" s="97" t="s">
        <v>939</v>
      </c>
      <c r="B613" s="389" t="s">
        <v>387</v>
      </c>
      <c r="C613" s="389" t="s">
        <v>148</v>
      </c>
      <c r="D613" s="388" t="s">
        <v>122</v>
      </c>
      <c r="E613" s="389" t="s">
        <v>155</v>
      </c>
      <c r="F613" s="4">
        <v>906</v>
      </c>
      <c r="G613" s="9">
        <f>G612</f>
        <v>40</v>
      </c>
      <c r="H613" s="9">
        <f t="shared" ref="H613:I613" si="296">H612</f>
        <v>40</v>
      </c>
      <c r="I613" s="9">
        <f t="shared" si="296"/>
        <v>40</v>
      </c>
      <c r="J613" s="232"/>
      <c r="K613" s="232"/>
      <c r="L613" s="232"/>
      <c r="M613" s="232"/>
      <c r="N613" s="232"/>
    </row>
    <row r="614" spans="1:14" s="68" customFormat="1" ht="15.75" x14ac:dyDescent="0.25">
      <c r="A614" s="386" t="s">
        <v>149</v>
      </c>
      <c r="B614" s="389" t="s">
        <v>386</v>
      </c>
      <c r="C614" s="389" t="s">
        <v>148</v>
      </c>
      <c r="D614" s="388" t="s">
        <v>123</v>
      </c>
      <c r="E614" s="41"/>
      <c r="F614" s="2"/>
      <c r="G614" s="9">
        <f>G615</f>
        <v>60</v>
      </c>
      <c r="H614" s="9">
        <f t="shared" ref="H614:I616" si="297">H615</f>
        <v>60</v>
      </c>
      <c r="I614" s="9">
        <f t="shared" si="297"/>
        <v>60</v>
      </c>
      <c r="J614" s="232"/>
      <c r="K614" s="232"/>
      <c r="L614" s="232"/>
      <c r="M614" s="232"/>
      <c r="N614" s="232"/>
    </row>
    <row r="615" spans="1:14" s="112" customFormat="1" ht="47.25" x14ac:dyDescent="0.25">
      <c r="A615" s="21" t="s">
        <v>508</v>
      </c>
      <c r="B615" s="389" t="s">
        <v>467</v>
      </c>
      <c r="C615" s="389" t="s">
        <v>148</v>
      </c>
      <c r="D615" s="388" t="s">
        <v>123</v>
      </c>
      <c r="E615" s="42"/>
      <c r="F615" s="4"/>
      <c r="G615" s="9">
        <f>G616</f>
        <v>60</v>
      </c>
      <c r="H615" s="9">
        <f t="shared" si="297"/>
        <v>60</v>
      </c>
      <c r="I615" s="9">
        <f t="shared" si="297"/>
        <v>60</v>
      </c>
      <c r="J615" s="232"/>
      <c r="K615" s="232"/>
      <c r="L615" s="232"/>
      <c r="M615" s="232"/>
      <c r="N615" s="232"/>
    </row>
    <row r="616" spans="1:14" s="112" customFormat="1" ht="31.5" x14ac:dyDescent="0.25">
      <c r="A616" s="386" t="s">
        <v>91</v>
      </c>
      <c r="B616" s="389" t="s">
        <v>467</v>
      </c>
      <c r="C616" s="389" t="s">
        <v>148</v>
      </c>
      <c r="D616" s="388" t="s">
        <v>123</v>
      </c>
      <c r="E616" s="389" t="s">
        <v>92</v>
      </c>
      <c r="F616" s="4"/>
      <c r="G616" s="9">
        <f>G617</f>
        <v>60</v>
      </c>
      <c r="H616" s="9">
        <f t="shared" si="297"/>
        <v>60</v>
      </c>
      <c r="I616" s="9">
        <f t="shared" si="297"/>
        <v>60</v>
      </c>
      <c r="J616" s="232"/>
      <c r="K616" s="232"/>
      <c r="L616" s="232"/>
      <c r="M616" s="232"/>
      <c r="N616" s="232"/>
    </row>
    <row r="617" spans="1:14" s="112" customFormat="1" ht="47.25" x14ac:dyDescent="0.25">
      <c r="A617" s="386" t="s">
        <v>93</v>
      </c>
      <c r="B617" s="389" t="s">
        <v>467</v>
      </c>
      <c r="C617" s="389" t="s">
        <v>148</v>
      </c>
      <c r="D617" s="388" t="s">
        <v>123</v>
      </c>
      <c r="E617" s="389" t="s">
        <v>94</v>
      </c>
      <c r="F617" s="4"/>
      <c r="G617" s="9">
        <f>'Ведом23-25'!I367</f>
        <v>60</v>
      </c>
      <c r="H617" s="9">
        <f>'Ведом23-25'!J367</f>
        <v>60</v>
      </c>
      <c r="I617" s="9">
        <f>'Ведом23-25'!K367</f>
        <v>60</v>
      </c>
      <c r="J617" s="232"/>
      <c r="K617" s="232"/>
      <c r="L617" s="232"/>
      <c r="M617" s="232"/>
      <c r="N617" s="232"/>
    </row>
    <row r="618" spans="1:14" s="112" customFormat="1" ht="47.25" x14ac:dyDescent="0.25">
      <c r="A618" s="386" t="s">
        <v>937</v>
      </c>
      <c r="B618" s="389" t="s">
        <v>467</v>
      </c>
      <c r="C618" s="389" t="s">
        <v>148</v>
      </c>
      <c r="D618" s="388" t="s">
        <v>123</v>
      </c>
      <c r="E618" s="389" t="s">
        <v>94</v>
      </c>
      <c r="F618" s="4">
        <v>903</v>
      </c>
      <c r="G618" s="9">
        <f>G617</f>
        <v>60</v>
      </c>
      <c r="H618" s="9">
        <f t="shared" ref="H618:I618" si="298">H617</f>
        <v>60</v>
      </c>
      <c r="I618" s="9">
        <f t="shared" si="298"/>
        <v>60</v>
      </c>
      <c r="J618" s="232"/>
      <c r="K618" s="232"/>
      <c r="L618" s="232"/>
      <c r="M618" s="232"/>
      <c r="N618" s="232"/>
    </row>
    <row r="619" spans="1:14" s="68" customFormat="1" ht="15.75" x14ac:dyDescent="0.25">
      <c r="A619" s="44" t="s">
        <v>161</v>
      </c>
      <c r="B619" s="389" t="s">
        <v>386</v>
      </c>
      <c r="C619" s="389" t="s">
        <v>162</v>
      </c>
      <c r="D619" s="388"/>
      <c r="E619" s="388"/>
      <c r="F619" s="4"/>
      <c r="G619" s="9">
        <f>G620+G629</f>
        <v>4</v>
      </c>
      <c r="H619" s="9">
        <f t="shared" ref="H619:I619" si="299">H620+H629</f>
        <v>0</v>
      </c>
      <c r="I619" s="9">
        <f t="shared" si="299"/>
        <v>0</v>
      </c>
      <c r="J619" s="232"/>
      <c r="K619" s="232"/>
      <c r="L619" s="232"/>
      <c r="M619" s="232"/>
      <c r="N619" s="232"/>
    </row>
    <row r="620" spans="1:14" s="68" customFormat="1" ht="15.75" x14ac:dyDescent="0.25">
      <c r="A620" s="44" t="s">
        <v>163</v>
      </c>
      <c r="B620" s="389" t="s">
        <v>386</v>
      </c>
      <c r="C620" s="389" t="s">
        <v>162</v>
      </c>
      <c r="D620" s="388" t="s">
        <v>84</v>
      </c>
      <c r="E620" s="388"/>
      <c r="F620" s="4"/>
      <c r="G620" s="204">
        <f>G621</f>
        <v>0</v>
      </c>
      <c r="H620" s="204">
        <f t="shared" ref="H620:I622" si="300">H621</f>
        <v>0</v>
      </c>
      <c r="I620" s="204">
        <f t="shared" si="300"/>
        <v>0</v>
      </c>
      <c r="J620" s="232"/>
      <c r="K620" s="232"/>
      <c r="L620" s="232"/>
      <c r="M620" s="232"/>
      <c r="N620" s="232"/>
    </row>
    <row r="621" spans="1:14" ht="47.25" x14ac:dyDescent="0.25">
      <c r="A621" s="21" t="s">
        <v>508</v>
      </c>
      <c r="B621" s="389" t="s">
        <v>467</v>
      </c>
      <c r="C621" s="389" t="s">
        <v>162</v>
      </c>
      <c r="D621" s="388" t="s">
        <v>84</v>
      </c>
      <c r="E621" s="388"/>
      <c r="F621" s="4"/>
      <c r="G621" s="204">
        <f>G622</f>
        <v>0</v>
      </c>
      <c r="H621" s="204">
        <f t="shared" si="300"/>
        <v>0</v>
      </c>
      <c r="I621" s="204">
        <f t="shared" si="300"/>
        <v>0</v>
      </c>
    </row>
    <row r="622" spans="1:14" ht="31.5" x14ac:dyDescent="0.25">
      <c r="A622" s="386" t="s">
        <v>91</v>
      </c>
      <c r="B622" s="389" t="s">
        <v>467</v>
      </c>
      <c r="C622" s="389" t="s">
        <v>162</v>
      </c>
      <c r="D622" s="388" t="s">
        <v>84</v>
      </c>
      <c r="E622" s="389" t="s">
        <v>92</v>
      </c>
      <c r="F622" s="4"/>
      <c r="G622" s="204">
        <f>G623</f>
        <v>0</v>
      </c>
      <c r="H622" s="204">
        <f t="shared" si="300"/>
        <v>0</v>
      </c>
      <c r="I622" s="204">
        <f t="shared" si="300"/>
        <v>0</v>
      </c>
    </row>
    <row r="623" spans="1:14" ht="47.25" x14ac:dyDescent="0.25">
      <c r="A623" s="386" t="s">
        <v>93</v>
      </c>
      <c r="B623" s="389" t="s">
        <v>467</v>
      </c>
      <c r="C623" s="389" t="s">
        <v>162</v>
      </c>
      <c r="D623" s="388" t="s">
        <v>84</v>
      </c>
      <c r="E623" s="389" t="s">
        <v>94</v>
      </c>
      <c r="F623" s="4"/>
      <c r="G623" s="204">
        <f>'Ведом23-25'!I480</f>
        <v>0</v>
      </c>
      <c r="H623" s="204">
        <f>'Ведом23-25'!J480</f>
        <v>0</v>
      </c>
      <c r="I623" s="204">
        <f>'Ведом23-25'!K480</f>
        <v>0</v>
      </c>
    </row>
    <row r="624" spans="1:14" s="241" customFormat="1" ht="47.25" x14ac:dyDescent="0.25">
      <c r="A624" s="386" t="s">
        <v>937</v>
      </c>
      <c r="B624" s="389" t="s">
        <v>467</v>
      </c>
      <c r="C624" s="389" t="s">
        <v>162</v>
      </c>
      <c r="D624" s="388" t="s">
        <v>84</v>
      </c>
      <c r="E624" s="389" t="s">
        <v>94</v>
      </c>
      <c r="F624" s="4">
        <v>903</v>
      </c>
      <c r="G624" s="204">
        <f>G623</f>
        <v>0</v>
      </c>
      <c r="H624" s="204">
        <f t="shared" ref="H624:I624" si="301">H623</f>
        <v>0</v>
      </c>
      <c r="I624" s="204">
        <f t="shared" si="301"/>
        <v>0</v>
      </c>
      <c r="J624" s="232"/>
      <c r="K624" s="232"/>
      <c r="L624" s="232"/>
      <c r="M624" s="232"/>
      <c r="N624" s="232"/>
    </row>
    <row r="625" spans="1:14" ht="47.25" x14ac:dyDescent="0.25">
      <c r="A625" s="386" t="s">
        <v>450</v>
      </c>
      <c r="B625" s="389" t="s">
        <v>387</v>
      </c>
      <c r="C625" s="389" t="s">
        <v>162</v>
      </c>
      <c r="D625" s="388" t="s">
        <v>84</v>
      </c>
      <c r="E625" s="389"/>
      <c r="F625" s="4"/>
      <c r="G625" s="204">
        <f>G626</f>
        <v>0</v>
      </c>
      <c r="H625" s="204">
        <f t="shared" ref="H625:I626" si="302">H626</f>
        <v>0</v>
      </c>
      <c r="I625" s="204">
        <f t="shared" si="302"/>
        <v>0</v>
      </c>
    </row>
    <row r="626" spans="1:14" ht="35.450000000000003" customHeight="1" x14ac:dyDescent="0.25">
      <c r="A626" s="386" t="s">
        <v>152</v>
      </c>
      <c r="B626" s="389" t="s">
        <v>387</v>
      </c>
      <c r="C626" s="389" t="s">
        <v>162</v>
      </c>
      <c r="D626" s="388" t="s">
        <v>84</v>
      </c>
      <c r="E626" s="389" t="s">
        <v>153</v>
      </c>
      <c r="F626" s="4"/>
      <c r="G626" s="204">
        <f>G627</f>
        <v>0</v>
      </c>
      <c r="H626" s="204">
        <f t="shared" si="302"/>
        <v>0</v>
      </c>
      <c r="I626" s="204">
        <f t="shared" si="302"/>
        <v>0</v>
      </c>
    </row>
    <row r="627" spans="1:14" s="112" customFormat="1" ht="22.15" customHeight="1" x14ac:dyDescent="0.25">
      <c r="A627" s="386" t="s">
        <v>154</v>
      </c>
      <c r="B627" s="389" t="s">
        <v>387</v>
      </c>
      <c r="C627" s="389" t="s">
        <v>162</v>
      </c>
      <c r="D627" s="388" t="s">
        <v>84</v>
      </c>
      <c r="E627" s="389" t="s">
        <v>155</v>
      </c>
      <c r="F627" s="4"/>
      <c r="G627" s="9">
        <f>'Ведом23-25'!I483</f>
        <v>0</v>
      </c>
      <c r="H627" s="9">
        <f>'Ведом23-25'!J483</f>
        <v>0</v>
      </c>
      <c r="I627" s="9">
        <f>'Ведом23-25'!K483</f>
        <v>0</v>
      </c>
      <c r="J627" s="232"/>
      <c r="K627" s="232"/>
      <c r="L627" s="232"/>
      <c r="M627" s="232"/>
      <c r="N627" s="232"/>
    </row>
    <row r="628" spans="1:14" s="241" customFormat="1" ht="49.15" customHeight="1" x14ac:dyDescent="0.25">
      <c r="A628" s="386" t="s">
        <v>937</v>
      </c>
      <c r="B628" s="389" t="s">
        <v>387</v>
      </c>
      <c r="C628" s="389" t="s">
        <v>162</v>
      </c>
      <c r="D628" s="388" t="s">
        <v>84</v>
      </c>
      <c r="E628" s="389" t="s">
        <v>155</v>
      </c>
      <c r="F628" s="4">
        <v>903</v>
      </c>
      <c r="G628" s="9">
        <f>G627</f>
        <v>0</v>
      </c>
      <c r="H628" s="9">
        <f t="shared" ref="H628:I628" si="303">H627</f>
        <v>0</v>
      </c>
      <c r="I628" s="9">
        <f t="shared" si="303"/>
        <v>0</v>
      </c>
      <c r="J628" s="232"/>
      <c r="K628" s="232"/>
      <c r="L628" s="232"/>
      <c r="M628" s="232"/>
      <c r="N628" s="232"/>
    </row>
    <row r="629" spans="1:14" s="68" customFormat="1" ht="31.5" x14ac:dyDescent="0.25">
      <c r="A629" s="386" t="s">
        <v>167</v>
      </c>
      <c r="B629" s="389" t="s">
        <v>386</v>
      </c>
      <c r="C629" s="389" t="s">
        <v>162</v>
      </c>
      <c r="D629" s="388" t="s">
        <v>106</v>
      </c>
      <c r="E629" s="388"/>
      <c r="F629" s="4"/>
      <c r="G629" s="204">
        <f>G630</f>
        <v>4</v>
      </c>
      <c r="H629" s="204">
        <f t="shared" ref="H629:I631" si="304">H630</f>
        <v>0</v>
      </c>
      <c r="I629" s="204">
        <f t="shared" si="304"/>
        <v>0</v>
      </c>
      <c r="J629" s="232"/>
      <c r="K629" s="232"/>
      <c r="L629" s="232"/>
      <c r="M629" s="232"/>
      <c r="N629" s="232"/>
    </row>
    <row r="630" spans="1:14" ht="47.25" x14ac:dyDescent="0.25">
      <c r="A630" s="21" t="s">
        <v>508</v>
      </c>
      <c r="B630" s="389" t="s">
        <v>467</v>
      </c>
      <c r="C630" s="389" t="s">
        <v>162</v>
      </c>
      <c r="D630" s="388" t="s">
        <v>106</v>
      </c>
      <c r="E630" s="388"/>
      <c r="F630" s="4"/>
      <c r="G630" s="9">
        <f>G631</f>
        <v>4</v>
      </c>
      <c r="H630" s="9">
        <f t="shared" si="304"/>
        <v>0</v>
      </c>
      <c r="I630" s="9">
        <f t="shared" si="304"/>
        <v>0</v>
      </c>
    </row>
    <row r="631" spans="1:14" s="241" customFormat="1" ht="31.5" x14ac:dyDescent="0.25">
      <c r="A631" s="386" t="s">
        <v>91</v>
      </c>
      <c r="B631" s="389" t="s">
        <v>467</v>
      </c>
      <c r="C631" s="389" t="s">
        <v>162</v>
      </c>
      <c r="D631" s="388" t="s">
        <v>106</v>
      </c>
      <c r="E631" s="389" t="s">
        <v>92</v>
      </c>
      <c r="F631" s="4"/>
      <c r="G631" s="9">
        <f>G632</f>
        <v>4</v>
      </c>
      <c r="H631" s="9">
        <f t="shared" si="304"/>
        <v>0</v>
      </c>
      <c r="I631" s="9">
        <f t="shared" si="304"/>
        <v>0</v>
      </c>
      <c r="J631" s="232"/>
      <c r="K631" s="232"/>
      <c r="L631" s="232"/>
      <c r="M631" s="232"/>
      <c r="N631" s="232"/>
    </row>
    <row r="632" spans="1:14" s="241" customFormat="1" ht="47.25" x14ac:dyDescent="0.25">
      <c r="A632" s="386" t="s">
        <v>93</v>
      </c>
      <c r="B632" s="389" t="s">
        <v>467</v>
      </c>
      <c r="C632" s="389" t="s">
        <v>162</v>
      </c>
      <c r="D632" s="388" t="s">
        <v>106</v>
      </c>
      <c r="E632" s="389" t="s">
        <v>94</v>
      </c>
      <c r="F632" s="4"/>
      <c r="G632" s="9">
        <f>'Ведом23-25'!I532</f>
        <v>4</v>
      </c>
      <c r="H632" s="9">
        <f>'Ведом23-25'!J532</f>
        <v>0</v>
      </c>
      <c r="I632" s="9">
        <f>'Ведом23-25'!K532</f>
        <v>0</v>
      </c>
      <c r="J632" s="232"/>
      <c r="K632" s="232"/>
      <c r="L632" s="232"/>
      <c r="M632" s="232"/>
      <c r="N632" s="232"/>
    </row>
    <row r="633" spans="1:14" s="241" customFormat="1" ht="47.25" x14ac:dyDescent="0.25">
      <c r="A633" s="386" t="s">
        <v>937</v>
      </c>
      <c r="B633" s="389" t="s">
        <v>467</v>
      </c>
      <c r="C633" s="389" t="s">
        <v>162</v>
      </c>
      <c r="D633" s="388" t="s">
        <v>106</v>
      </c>
      <c r="E633" s="389" t="s">
        <v>94</v>
      </c>
      <c r="F633" s="4">
        <v>903</v>
      </c>
      <c r="G633" s="9">
        <f>G632</f>
        <v>4</v>
      </c>
      <c r="H633" s="9">
        <f t="shared" ref="H633:I633" si="305">H632</f>
        <v>0</v>
      </c>
      <c r="I633" s="9">
        <f t="shared" si="305"/>
        <v>0</v>
      </c>
      <c r="J633" s="232"/>
      <c r="K633" s="232"/>
      <c r="L633" s="232"/>
      <c r="M633" s="232"/>
      <c r="N633" s="232"/>
    </row>
    <row r="634" spans="1:14" s="112" customFormat="1" ht="47.25" x14ac:dyDescent="0.25">
      <c r="A634" s="207" t="s">
        <v>953</v>
      </c>
      <c r="B634" s="208" t="s">
        <v>221</v>
      </c>
      <c r="C634" s="208"/>
      <c r="D634" s="388"/>
      <c r="E634" s="388"/>
      <c r="F634" s="4"/>
      <c r="G634" s="35">
        <f>G635+G672+G679+G693+G686</f>
        <v>5432.37</v>
      </c>
      <c r="H634" s="35">
        <f t="shared" ref="H634:I634" si="306">H635+H672+H679+H693+H686</f>
        <v>4305.07</v>
      </c>
      <c r="I634" s="35">
        <f t="shared" si="306"/>
        <v>4380.76</v>
      </c>
      <c r="J634" s="232"/>
      <c r="K634" s="232"/>
      <c r="L634" s="232"/>
      <c r="M634" s="232"/>
      <c r="N634" s="232"/>
    </row>
    <row r="635" spans="1:14" s="241" customFormat="1" ht="31.5" x14ac:dyDescent="0.25">
      <c r="A635" s="207" t="s">
        <v>686</v>
      </c>
      <c r="B635" s="208" t="s">
        <v>625</v>
      </c>
      <c r="C635" s="389"/>
      <c r="D635" s="388"/>
      <c r="E635" s="208"/>
      <c r="F635" s="4"/>
      <c r="G635" s="35">
        <f>G636</f>
        <v>2744.54</v>
      </c>
      <c r="H635" s="35">
        <f t="shared" ref="H635:I636" si="307">H636</f>
        <v>2518.0699999999997</v>
      </c>
      <c r="I635" s="35">
        <f t="shared" si="307"/>
        <v>2593.7600000000002</v>
      </c>
      <c r="J635" s="232"/>
      <c r="K635" s="232"/>
      <c r="L635" s="232"/>
      <c r="M635" s="232"/>
      <c r="N635" s="232"/>
    </row>
    <row r="636" spans="1:14" s="241" customFormat="1" ht="15.75" x14ac:dyDescent="0.25">
      <c r="A636" s="20" t="s">
        <v>187</v>
      </c>
      <c r="B636" s="389" t="s">
        <v>625</v>
      </c>
      <c r="C636" s="389" t="s">
        <v>132</v>
      </c>
      <c r="D636" s="388"/>
      <c r="E636" s="208"/>
      <c r="F636" s="4"/>
      <c r="G636" s="9">
        <f>G637</f>
        <v>2744.54</v>
      </c>
      <c r="H636" s="9">
        <f t="shared" si="307"/>
        <v>2518.0699999999997</v>
      </c>
      <c r="I636" s="9">
        <f t="shared" si="307"/>
        <v>2593.7600000000002</v>
      </c>
      <c r="J636" s="232"/>
      <c r="K636" s="232"/>
      <c r="L636" s="232"/>
      <c r="M636" s="232"/>
      <c r="N636" s="232"/>
    </row>
    <row r="637" spans="1:14" s="241" customFormat="1" ht="15.75" x14ac:dyDescent="0.25">
      <c r="A637" s="435" t="s">
        <v>954</v>
      </c>
      <c r="B637" s="389" t="s">
        <v>625</v>
      </c>
      <c r="C637" s="389" t="s">
        <v>132</v>
      </c>
      <c r="D637" s="388" t="s">
        <v>123</v>
      </c>
      <c r="E637" s="208"/>
      <c r="F637" s="4"/>
      <c r="G637" s="9">
        <f>G638+G642+G649+G653+G657+G664+G668</f>
        <v>2744.54</v>
      </c>
      <c r="H637" s="9">
        <f t="shared" ref="H637:I637" si="308">H638+H642+H649+H653+H657+H664+H668</f>
        <v>2518.0699999999997</v>
      </c>
      <c r="I637" s="9">
        <f t="shared" si="308"/>
        <v>2593.7600000000002</v>
      </c>
      <c r="J637" s="232"/>
      <c r="K637" s="232"/>
      <c r="L637" s="232"/>
      <c r="M637" s="232"/>
      <c r="N637" s="232"/>
    </row>
    <row r="638" spans="1:14" s="241" customFormat="1" ht="15.75" x14ac:dyDescent="0.25">
      <c r="A638" s="386" t="s">
        <v>222</v>
      </c>
      <c r="B638" s="389" t="s">
        <v>680</v>
      </c>
      <c r="C638" s="389" t="s">
        <v>132</v>
      </c>
      <c r="D638" s="388" t="s">
        <v>123</v>
      </c>
      <c r="E638" s="389"/>
      <c r="F638" s="4"/>
      <c r="G638" s="9">
        <f>G639</f>
        <v>365</v>
      </c>
      <c r="H638" s="9">
        <f t="shared" ref="H638:I639" si="309">H639</f>
        <v>365</v>
      </c>
      <c r="I638" s="9">
        <f t="shared" si="309"/>
        <v>365</v>
      </c>
      <c r="J638" s="232"/>
      <c r="K638" s="232"/>
      <c r="L638" s="232"/>
      <c r="M638" s="232"/>
      <c r="N638" s="232"/>
    </row>
    <row r="639" spans="1:14" s="241" customFormat="1" ht="31.5" x14ac:dyDescent="0.25">
      <c r="A639" s="386" t="s">
        <v>91</v>
      </c>
      <c r="B639" s="389" t="s">
        <v>680</v>
      </c>
      <c r="C639" s="389" t="s">
        <v>132</v>
      </c>
      <c r="D639" s="388" t="s">
        <v>123</v>
      </c>
      <c r="E639" s="389" t="s">
        <v>92</v>
      </c>
      <c r="F639" s="4"/>
      <c r="G639" s="9">
        <f>G640</f>
        <v>365</v>
      </c>
      <c r="H639" s="9">
        <f t="shared" si="309"/>
        <v>365</v>
      </c>
      <c r="I639" s="9">
        <f t="shared" si="309"/>
        <v>365</v>
      </c>
      <c r="J639" s="232"/>
      <c r="K639" s="232"/>
      <c r="L639" s="232"/>
      <c r="M639" s="232"/>
      <c r="N639" s="232"/>
    </row>
    <row r="640" spans="1:14" s="241" customFormat="1" ht="47.25" x14ac:dyDescent="0.25">
      <c r="A640" s="386" t="s">
        <v>93</v>
      </c>
      <c r="B640" s="389" t="s">
        <v>680</v>
      </c>
      <c r="C640" s="389" t="s">
        <v>132</v>
      </c>
      <c r="D640" s="388" t="s">
        <v>123</v>
      </c>
      <c r="E640" s="389" t="s">
        <v>94</v>
      </c>
      <c r="F640" s="4"/>
      <c r="G640" s="9">
        <f>'Ведом23-25'!I1117</f>
        <v>365</v>
      </c>
      <c r="H640" s="9">
        <f>'Ведом23-25'!J1117</f>
        <v>365</v>
      </c>
      <c r="I640" s="9">
        <f>'Ведом23-25'!K1117</f>
        <v>365</v>
      </c>
      <c r="J640" s="232"/>
      <c r="K640" s="232"/>
      <c r="L640" s="232"/>
      <c r="M640" s="232"/>
      <c r="N640" s="232"/>
    </row>
    <row r="641" spans="1:14" s="241" customFormat="1" ht="47.25" x14ac:dyDescent="0.25">
      <c r="A641" s="28" t="s">
        <v>938</v>
      </c>
      <c r="B641" s="389" t="s">
        <v>680</v>
      </c>
      <c r="C641" s="389" t="s">
        <v>132</v>
      </c>
      <c r="D641" s="388" t="s">
        <v>123</v>
      </c>
      <c r="E641" s="389" t="s">
        <v>94</v>
      </c>
      <c r="F641" s="4">
        <v>908</v>
      </c>
      <c r="G641" s="9">
        <f>G640</f>
        <v>365</v>
      </c>
      <c r="H641" s="9">
        <f t="shared" ref="H641:I641" si="310">H640</f>
        <v>365</v>
      </c>
      <c r="I641" s="9">
        <f t="shared" si="310"/>
        <v>365</v>
      </c>
      <c r="J641" s="232"/>
      <c r="K641" s="232"/>
      <c r="L641" s="232"/>
      <c r="M641" s="232"/>
      <c r="N641" s="232"/>
    </row>
    <row r="642" spans="1:14" s="241" customFormat="1" ht="15.75" x14ac:dyDescent="0.25">
      <c r="A642" s="386" t="s">
        <v>512</v>
      </c>
      <c r="B642" s="389" t="s">
        <v>677</v>
      </c>
      <c r="C642" s="389" t="s">
        <v>132</v>
      </c>
      <c r="D642" s="388" t="s">
        <v>123</v>
      </c>
      <c r="E642" s="389"/>
      <c r="F642" s="4"/>
      <c r="G642" s="9">
        <f>G643</f>
        <v>1829.54</v>
      </c>
      <c r="H642" s="9">
        <f t="shared" ref="H642:I643" si="311">H643</f>
        <v>1903.07</v>
      </c>
      <c r="I642" s="9">
        <f t="shared" si="311"/>
        <v>1978.76</v>
      </c>
      <c r="J642" s="232"/>
      <c r="K642" s="232"/>
      <c r="L642" s="232"/>
      <c r="M642" s="232"/>
      <c r="N642" s="232"/>
    </row>
    <row r="643" spans="1:14" s="241" customFormat="1" ht="31.5" x14ac:dyDescent="0.25">
      <c r="A643" s="386" t="s">
        <v>91</v>
      </c>
      <c r="B643" s="389" t="s">
        <v>677</v>
      </c>
      <c r="C643" s="389" t="s">
        <v>132</v>
      </c>
      <c r="D643" s="388" t="s">
        <v>123</v>
      </c>
      <c r="E643" s="389" t="s">
        <v>92</v>
      </c>
      <c r="F643" s="4"/>
      <c r="G643" s="9">
        <f>G644</f>
        <v>1829.54</v>
      </c>
      <c r="H643" s="9">
        <f t="shared" si="311"/>
        <v>1903.07</v>
      </c>
      <c r="I643" s="9">
        <f t="shared" si="311"/>
        <v>1978.76</v>
      </c>
      <c r="J643" s="232"/>
      <c r="K643" s="232"/>
      <c r="L643" s="232"/>
      <c r="M643" s="232"/>
      <c r="N643" s="232"/>
    </row>
    <row r="644" spans="1:14" s="241" customFormat="1" ht="47.25" x14ac:dyDescent="0.25">
      <c r="A644" s="386" t="s">
        <v>93</v>
      </c>
      <c r="B644" s="389" t="s">
        <v>677</v>
      </c>
      <c r="C644" s="389" t="s">
        <v>132</v>
      </c>
      <c r="D644" s="388" t="s">
        <v>123</v>
      </c>
      <c r="E644" s="389" t="s">
        <v>94</v>
      </c>
      <c r="F644" s="4"/>
      <c r="G644" s="9">
        <f>'Ведом23-25'!I1120</f>
        <v>1829.54</v>
      </c>
      <c r="H644" s="9">
        <f>'Ведом23-25'!J1120</f>
        <v>1903.07</v>
      </c>
      <c r="I644" s="9">
        <f>'Ведом23-25'!K1120</f>
        <v>1978.76</v>
      </c>
      <c r="J644" s="232"/>
      <c r="K644" s="232"/>
      <c r="L644" s="232"/>
      <c r="M644" s="232"/>
      <c r="N644" s="232"/>
    </row>
    <row r="645" spans="1:14" s="241" customFormat="1" ht="47.25" x14ac:dyDescent="0.25">
      <c r="A645" s="28" t="s">
        <v>938</v>
      </c>
      <c r="B645" s="389" t="s">
        <v>677</v>
      </c>
      <c r="C645" s="389" t="s">
        <v>132</v>
      </c>
      <c r="D645" s="388" t="s">
        <v>123</v>
      </c>
      <c r="E645" s="389" t="s">
        <v>94</v>
      </c>
      <c r="F645" s="4">
        <v>908</v>
      </c>
      <c r="G645" s="9">
        <f>G644</f>
        <v>1829.54</v>
      </c>
      <c r="H645" s="9">
        <f t="shared" ref="H645:I645" si="312">H644</f>
        <v>1903.07</v>
      </c>
      <c r="I645" s="9">
        <f t="shared" si="312"/>
        <v>1978.76</v>
      </c>
      <c r="J645" s="232"/>
      <c r="K645" s="232"/>
      <c r="L645" s="232"/>
      <c r="M645" s="232"/>
      <c r="N645" s="232"/>
    </row>
    <row r="646" spans="1:14" s="241" customFormat="1" ht="15.75" x14ac:dyDescent="0.25">
      <c r="A646" s="386" t="s">
        <v>95</v>
      </c>
      <c r="B646" s="389" t="s">
        <v>677</v>
      </c>
      <c r="C646" s="389" t="s">
        <v>132</v>
      </c>
      <c r="D646" s="388" t="s">
        <v>123</v>
      </c>
      <c r="E646" s="389" t="s">
        <v>101</v>
      </c>
      <c r="F646" s="4"/>
      <c r="G646" s="9">
        <f>G647</f>
        <v>0</v>
      </c>
      <c r="H646" s="9">
        <f t="shared" ref="H646:I646" si="313">H647</f>
        <v>0</v>
      </c>
      <c r="I646" s="9">
        <f t="shared" si="313"/>
        <v>0</v>
      </c>
      <c r="J646" s="232"/>
      <c r="K646" s="232"/>
      <c r="L646" s="232"/>
      <c r="M646" s="232"/>
      <c r="N646" s="232"/>
    </row>
    <row r="647" spans="1:14" s="241" customFormat="1" ht="15.75" x14ac:dyDescent="0.25">
      <c r="A647" s="386" t="s">
        <v>268</v>
      </c>
      <c r="B647" s="389" t="s">
        <v>677</v>
      </c>
      <c r="C647" s="389" t="s">
        <v>132</v>
      </c>
      <c r="D647" s="388" t="s">
        <v>123</v>
      </c>
      <c r="E647" s="389" t="s">
        <v>97</v>
      </c>
      <c r="F647" s="4"/>
      <c r="G647" s="9">
        <f>'Ведом23-25'!I1123</f>
        <v>0</v>
      </c>
      <c r="H647" s="9">
        <f>'Ведом23-25'!J1123</f>
        <v>0</v>
      </c>
      <c r="I647" s="9">
        <f>'Ведом23-25'!K1123</f>
        <v>0</v>
      </c>
      <c r="J647" s="232"/>
      <c r="K647" s="232"/>
      <c r="L647" s="232"/>
      <c r="M647" s="232"/>
      <c r="N647" s="232"/>
    </row>
    <row r="648" spans="1:14" s="241" customFormat="1" ht="47.25" x14ac:dyDescent="0.25">
      <c r="A648" s="28" t="s">
        <v>938</v>
      </c>
      <c r="B648" s="389" t="s">
        <v>677</v>
      </c>
      <c r="C648" s="389" t="s">
        <v>132</v>
      </c>
      <c r="D648" s="388" t="s">
        <v>123</v>
      </c>
      <c r="E648" s="389" t="s">
        <v>97</v>
      </c>
      <c r="F648" s="4">
        <v>908</v>
      </c>
      <c r="G648" s="9">
        <f>G647</f>
        <v>0</v>
      </c>
      <c r="H648" s="9">
        <f t="shared" ref="H648:I648" si="314">H647</f>
        <v>0</v>
      </c>
      <c r="I648" s="9">
        <f t="shared" si="314"/>
        <v>0</v>
      </c>
      <c r="J648" s="232"/>
      <c r="K648" s="232"/>
      <c r="L648" s="232"/>
      <c r="M648" s="232"/>
      <c r="N648" s="232"/>
    </row>
    <row r="649" spans="1:14" ht="15.75" x14ac:dyDescent="0.25">
      <c r="A649" s="386" t="s">
        <v>223</v>
      </c>
      <c r="B649" s="389" t="s">
        <v>638</v>
      </c>
      <c r="C649" s="389" t="s">
        <v>132</v>
      </c>
      <c r="D649" s="388" t="s">
        <v>123</v>
      </c>
      <c r="E649" s="389"/>
      <c r="F649" s="2"/>
      <c r="G649" s="9">
        <f>G650</f>
        <v>0</v>
      </c>
      <c r="H649" s="9">
        <f t="shared" ref="H649:I650" si="315">H650</f>
        <v>0</v>
      </c>
      <c r="I649" s="9">
        <f t="shared" si="315"/>
        <v>0</v>
      </c>
      <c r="J649" s="232">
        <v>90406.34</v>
      </c>
      <c r="K649" s="444">
        <f>J649-G649</f>
        <v>90406.34</v>
      </c>
    </row>
    <row r="650" spans="1:14" s="112" customFormat="1" ht="38.25" customHeight="1" x14ac:dyDescent="0.25">
      <c r="A650" s="386" t="s">
        <v>91</v>
      </c>
      <c r="B650" s="389" t="s">
        <v>638</v>
      </c>
      <c r="C650" s="389" t="s">
        <v>132</v>
      </c>
      <c r="D650" s="388" t="s">
        <v>123</v>
      </c>
      <c r="E650" s="389" t="s">
        <v>92</v>
      </c>
      <c r="F650" s="2"/>
      <c r="G650" s="9">
        <f>G651</f>
        <v>0</v>
      </c>
      <c r="H650" s="9">
        <f t="shared" si="315"/>
        <v>0</v>
      </c>
      <c r="I650" s="9">
        <f t="shared" si="315"/>
        <v>0</v>
      </c>
      <c r="J650" s="232"/>
      <c r="K650" s="232"/>
      <c r="L650" s="232"/>
      <c r="M650" s="232"/>
      <c r="N650" s="232"/>
    </row>
    <row r="651" spans="1:14" s="112" customFormat="1" ht="31.9" customHeight="1" x14ac:dyDescent="0.25">
      <c r="A651" s="386" t="s">
        <v>93</v>
      </c>
      <c r="B651" s="389" t="s">
        <v>638</v>
      </c>
      <c r="C651" s="389" t="s">
        <v>132</v>
      </c>
      <c r="D651" s="388" t="s">
        <v>123</v>
      </c>
      <c r="E651" s="389" t="s">
        <v>94</v>
      </c>
      <c r="F651" s="2"/>
      <c r="G651" s="9">
        <f>'Ведом23-25'!I1126</f>
        <v>0</v>
      </c>
      <c r="H651" s="9">
        <f>'Ведом23-25'!J1126</f>
        <v>0</v>
      </c>
      <c r="I651" s="9">
        <f>'Ведом23-25'!K1126</f>
        <v>0</v>
      </c>
      <c r="J651" s="443" t="e">
        <f>G651+G722+G784+#REF!</f>
        <v>#REF!</v>
      </c>
      <c r="K651" s="443">
        <v>16998.7</v>
      </c>
      <c r="L651" s="232"/>
      <c r="M651" s="232"/>
      <c r="N651" s="232"/>
    </row>
    <row r="652" spans="1:14" s="241" customFormat="1" ht="31.9" customHeight="1" x14ac:dyDescent="0.25">
      <c r="A652" s="28" t="s">
        <v>938</v>
      </c>
      <c r="B652" s="389" t="s">
        <v>638</v>
      </c>
      <c r="C652" s="389" t="s">
        <v>132</v>
      </c>
      <c r="D652" s="388" t="s">
        <v>123</v>
      </c>
      <c r="E652" s="389" t="s">
        <v>94</v>
      </c>
      <c r="F652" s="2">
        <v>908</v>
      </c>
      <c r="G652" s="9">
        <f>G651</f>
        <v>0</v>
      </c>
      <c r="H652" s="9">
        <f t="shared" ref="H652:I652" si="316">H651</f>
        <v>0</v>
      </c>
      <c r="I652" s="9">
        <f t="shared" si="316"/>
        <v>0</v>
      </c>
      <c r="J652" s="443"/>
      <c r="K652" s="443"/>
      <c r="L652" s="232"/>
      <c r="M652" s="232"/>
      <c r="N652" s="232"/>
    </row>
    <row r="653" spans="1:14" s="112" customFormat="1" ht="19.5" customHeight="1" x14ac:dyDescent="0.25">
      <c r="A653" s="386" t="s">
        <v>224</v>
      </c>
      <c r="B653" s="389" t="s">
        <v>626</v>
      </c>
      <c r="C653" s="389" t="s">
        <v>132</v>
      </c>
      <c r="D653" s="388" t="s">
        <v>123</v>
      </c>
      <c r="E653" s="389"/>
      <c r="F653" s="2"/>
      <c r="G653" s="9">
        <f>G654</f>
        <v>50</v>
      </c>
      <c r="H653" s="9">
        <f t="shared" ref="H653:I654" si="317">H654</f>
        <v>50</v>
      </c>
      <c r="I653" s="9">
        <f t="shared" si="317"/>
        <v>50</v>
      </c>
      <c r="J653" s="232"/>
      <c r="K653" s="232"/>
      <c r="L653" s="232"/>
      <c r="M653" s="232"/>
      <c r="N653" s="232"/>
    </row>
    <row r="654" spans="1:14" s="112" customFormat="1" ht="28.9" customHeight="1" x14ac:dyDescent="0.25">
      <c r="A654" s="386" t="s">
        <v>91</v>
      </c>
      <c r="B654" s="389" t="s">
        <v>626</v>
      </c>
      <c r="C654" s="389" t="s">
        <v>132</v>
      </c>
      <c r="D654" s="388" t="s">
        <v>123</v>
      </c>
      <c r="E654" s="389" t="s">
        <v>92</v>
      </c>
      <c r="F654" s="2"/>
      <c r="G654" s="9">
        <f>G655</f>
        <v>50</v>
      </c>
      <c r="H654" s="9">
        <f t="shared" si="317"/>
        <v>50</v>
      </c>
      <c r="I654" s="9">
        <f t="shared" si="317"/>
        <v>50</v>
      </c>
      <c r="J654" s="232"/>
      <c r="K654" s="232"/>
      <c r="L654" s="232"/>
      <c r="M654" s="232"/>
      <c r="N654" s="232"/>
    </row>
    <row r="655" spans="1:14" s="112" customFormat="1" ht="47.25" x14ac:dyDescent="0.25">
      <c r="A655" s="386" t="s">
        <v>93</v>
      </c>
      <c r="B655" s="389" t="s">
        <v>626</v>
      </c>
      <c r="C655" s="389" t="s">
        <v>132</v>
      </c>
      <c r="D655" s="388" t="s">
        <v>123</v>
      </c>
      <c r="E655" s="389" t="s">
        <v>94</v>
      </c>
      <c r="F655" s="2"/>
      <c r="G655" s="9">
        <f>'Ведом23-25'!I1129</f>
        <v>50</v>
      </c>
      <c r="H655" s="9">
        <f>'Ведом23-25'!J1129</f>
        <v>50</v>
      </c>
      <c r="I655" s="9">
        <f>'Ведом23-25'!K1129</f>
        <v>50</v>
      </c>
      <c r="J655" s="232"/>
      <c r="K655" s="232"/>
      <c r="L655" s="232"/>
      <c r="M655" s="232"/>
      <c r="N655" s="232"/>
    </row>
    <row r="656" spans="1:14" s="241" customFormat="1" ht="47.25" x14ac:dyDescent="0.25">
      <c r="A656" s="28" t="s">
        <v>938</v>
      </c>
      <c r="B656" s="389" t="s">
        <v>626</v>
      </c>
      <c r="C656" s="389" t="s">
        <v>132</v>
      </c>
      <c r="D656" s="388" t="s">
        <v>123</v>
      </c>
      <c r="E656" s="389" t="s">
        <v>94</v>
      </c>
      <c r="F656" s="2">
        <v>908</v>
      </c>
      <c r="G656" s="9">
        <f>G655</f>
        <v>50</v>
      </c>
      <c r="H656" s="9">
        <f t="shared" ref="H656:I656" si="318">H655</f>
        <v>50</v>
      </c>
      <c r="I656" s="9">
        <f t="shared" si="318"/>
        <v>50</v>
      </c>
      <c r="J656" s="232"/>
      <c r="K656" s="232"/>
      <c r="L656" s="232"/>
      <c r="M656" s="232"/>
      <c r="N656" s="232"/>
    </row>
    <row r="657" spans="1:14" s="112" customFormat="1" ht="31.5" x14ac:dyDescent="0.25">
      <c r="A657" s="431" t="s">
        <v>681</v>
      </c>
      <c r="B657" s="389" t="s">
        <v>627</v>
      </c>
      <c r="C657" s="389" t="s">
        <v>132</v>
      </c>
      <c r="D657" s="388" t="s">
        <v>123</v>
      </c>
      <c r="E657" s="389"/>
      <c r="F657" s="2"/>
      <c r="G657" s="9">
        <f>G658+G661</f>
        <v>450</v>
      </c>
      <c r="H657" s="9">
        <f t="shared" ref="H657:I657" si="319">H658+H661</f>
        <v>150</v>
      </c>
      <c r="I657" s="9">
        <f t="shared" si="319"/>
        <v>150</v>
      </c>
      <c r="J657" s="232"/>
      <c r="K657" s="232"/>
      <c r="L657" s="232"/>
      <c r="M657" s="232"/>
      <c r="N657" s="232"/>
    </row>
    <row r="658" spans="1:14" s="112" customFormat="1" ht="31.5" x14ac:dyDescent="0.25">
      <c r="A658" s="386" t="s">
        <v>91</v>
      </c>
      <c r="B658" s="389" t="s">
        <v>627</v>
      </c>
      <c r="C658" s="389" t="s">
        <v>132</v>
      </c>
      <c r="D658" s="388" t="s">
        <v>123</v>
      </c>
      <c r="E658" s="389" t="s">
        <v>92</v>
      </c>
      <c r="F658" s="2"/>
      <c r="G658" s="9">
        <f>G659</f>
        <v>375</v>
      </c>
      <c r="H658" s="9">
        <f t="shared" ref="H658:I658" si="320">H659</f>
        <v>75</v>
      </c>
      <c r="I658" s="9">
        <f t="shared" si="320"/>
        <v>75</v>
      </c>
      <c r="J658" s="232"/>
      <c r="K658" s="232"/>
      <c r="L658" s="232"/>
      <c r="M658" s="232"/>
      <c r="N658" s="232"/>
    </row>
    <row r="659" spans="1:14" s="112" customFormat="1" ht="38.25" customHeight="1" x14ac:dyDescent="0.25">
      <c r="A659" s="386" t="s">
        <v>93</v>
      </c>
      <c r="B659" s="389" t="s">
        <v>627</v>
      </c>
      <c r="C659" s="389" t="s">
        <v>132</v>
      </c>
      <c r="D659" s="388" t="s">
        <v>123</v>
      </c>
      <c r="E659" s="389" t="s">
        <v>94</v>
      </c>
      <c r="F659" s="2"/>
      <c r="G659" s="9">
        <f>'Ведом23-25'!I1132</f>
        <v>375</v>
      </c>
      <c r="H659" s="9">
        <f>'Ведом23-25'!J1132</f>
        <v>75</v>
      </c>
      <c r="I659" s="9">
        <f>'Ведом23-25'!K1132</f>
        <v>75</v>
      </c>
      <c r="J659" s="232"/>
      <c r="K659" s="232"/>
      <c r="L659" s="232"/>
      <c r="M659" s="232"/>
      <c r="N659" s="232"/>
    </row>
    <row r="660" spans="1:14" s="241" customFormat="1" ht="38.25" customHeight="1" x14ac:dyDescent="0.25">
      <c r="A660" s="28" t="s">
        <v>938</v>
      </c>
      <c r="B660" s="389" t="s">
        <v>627</v>
      </c>
      <c r="C660" s="389" t="s">
        <v>132</v>
      </c>
      <c r="D660" s="388" t="s">
        <v>123</v>
      </c>
      <c r="E660" s="389" t="s">
        <v>94</v>
      </c>
      <c r="F660" s="2">
        <v>908</v>
      </c>
      <c r="G660" s="9">
        <f>G659</f>
        <v>375</v>
      </c>
      <c r="H660" s="9">
        <f t="shared" ref="H660:I660" si="321">H659</f>
        <v>75</v>
      </c>
      <c r="I660" s="9">
        <f t="shared" si="321"/>
        <v>75</v>
      </c>
      <c r="J660" s="232"/>
      <c r="K660" s="232"/>
      <c r="L660" s="232"/>
      <c r="M660" s="232"/>
      <c r="N660" s="232"/>
    </row>
    <row r="661" spans="1:14" s="112" customFormat="1" ht="15.75" x14ac:dyDescent="0.25">
      <c r="A661" s="386" t="s">
        <v>95</v>
      </c>
      <c r="B661" s="389" t="s">
        <v>627</v>
      </c>
      <c r="C661" s="389" t="s">
        <v>132</v>
      </c>
      <c r="D661" s="388" t="s">
        <v>123</v>
      </c>
      <c r="E661" s="389" t="s">
        <v>101</v>
      </c>
      <c r="F661" s="2"/>
      <c r="G661" s="9">
        <f>G662</f>
        <v>75</v>
      </c>
      <c r="H661" s="9">
        <f t="shared" ref="H661:I661" si="322">H662</f>
        <v>75</v>
      </c>
      <c r="I661" s="9">
        <f t="shared" si="322"/>
        <v>75</v>
      </c>
      <c r="J661" s="232"/>
      <c r="K661" s="232"/>
      <c r="L661" s="232"/>
      <c r="M661" s="232"/>
      <c r="N661" s="232"/>
    </row>
    <row r="662" spans="1:14" s="112" customFormat="1" ht="15.75" x14ac:dyDescent="0.25">
      <c r="A662" s="386" t="s">
        <v>268</v>
      </c>
      <c r="B662" s="389" t="s">
        <v>627</v>
      </c>
      <c r="C662" s="389" t="s">
        <v>132</v>
      </c>
      <c r="D662" s="388" t="s">
        <v>123</v>
      </c>
      <c r="E662" s="389" t="s">
        <v>97</v>
      </c>
      <c r="F662" s="2"/>
      <c r="G662" s="9">
        <f>'Ведом23-25'!I1134</f>
        <v>75</v>
      </c>
      <c r="H662" s="9">
        <f>'Ведом23-25'!J1134</f>
        <v>75</v>
      </c>
      <c r="I662" s="9">
        <f>'Ведом23-25'!K1134</f>
        <v>75</v>
      </c>
      <c r="J662" s="232"/>
      <c r="K662" s="232"/>
      <c r="L662" s="232"/>
      <c r="M662" s="232"/>
      <c r="N662" s="232"/>
    </row>
    <row r="663" spans="1:14" s="241" customFormat="1" ht="47.25" x14ac:dyDescent="0.25">
      <c r="A663" s="28" t="s">
        <v>938</v>
      </c>
      <c r="B663" s="389" t="s">
        <v>627</v>
      </c>
      <c r="C663" s="389" t="s">
        <v>132</v>
      </c>
      <c r="D663" s="388" t="s">
        <v>123</v>
      </c>
      <c r="E663" s="389" t="s">
        <v>97</v>
      </c>
      <c r="F663" s="2">
        <v>908</v>
      </c>
      <c r="G663" s="9">
        <f>G662</f>
        <v>75</v>
      </c>
      <c r="H663" s="9">
        <f t="shared" ref="H663:I663" si="323">H662</f>
        <v>75</v>
      </c>
      <c r="I663" s="9">
        <f t="shared" si="323"/>
        <v>75</v>
      </c>
      <c r="J663" s="232"/>
      <c r="K663" s="232"/>
      <c r="L663" s="232"/>
      <c r="M663" s="232"/>
      <c r="N663" s="232"/>
    </row>
    <row r="664" spans="1:14" s="112" customFormat="1" ht="19.5" customHeight="1" x14ac:dyDescent="0.25">
      <c r="A664" s="28" t="s">
        <v>225</v>
      </c>
      <c r="B664" s="389" t="s">
        <v>628</v>
      </c>
      <c r="C664" s="389" t="s">
        <v>132</v>
      </c>
      <c r="D664" s="388" t="s">
        <v>123</v>
      </c>
      <c r="E664" s="389"/>
      <c r="F664" s="2"/>
      <c r="G664" s="9">
        <f>G665</f>
        <v>0</v>
      </c>
      <c r="H664" s="9">
        <f t="shared" ref="H664:I665" si="324">H665</f>
        <v>0</v>
      </c>
      <c r="I664" s="9">
        <f t="shared" si="324"/>
        <v>0</v>
      </c>
      <c r="J664" s="232"/>
      <c r="K664" s="232"/>
      <c r="L664" s="232"/>
      <c r="M664" s="232"/>
      <c r="N664" s="232"/>
    </row>
    <row r="665" spans="1:14" s="112" customFormat="1" ht="31.5" x14ac:dyDescent="0.25">
      <c r="A665" s="386" t="s">
        <v>91</v>
      </c>
      <c r="B665" s="389" t="s">
        <v>628</v>
      </c>
      <c r="C665" s="389" t="s">
        <v>132</v>
      </c>
      <c r="D665" s="388" t="s">
        <v>123</v>
      </c>
      <c r="E665" s="389" t="s">
        <v>92</v>
      </c>
      <c r="F665" s="2"/>
      <c r="G665" s="9">
        <f>G666</f>
        <v>0</v>
      </c>
      <c r="H665" s="9">
        <f t="shared" si="324"/>
        <v>0</v>
      </c>
      <c r="I665" s="9">
        <f t="shared" si="324"/>
        <v>0</v>
      </c>
      <c r="J665" s="232"/>
      <c r="K665" s="232"/>
      <c r="L665" s="232"/>
      <c r="M665" s="232"/>
      <c r="N665" s="232"/>
    </row>
    <row r="666" spans="1:14" s="112" customFormat="1" ht="45" customHeight="1" x14ac:dyDescent="0.25">
      <c r="A666" s="386" t="s">
        <v>93</v>
      </c>
      <c r="B666" s="389" t="s">
        <v>628</v>
      </c>
      <c r="C666" s="389" t="s">
        <v>132</v>
      </c>
      <c r="D666" s="388" t="s">
        <v>123</v>
      </c>
      <c r="E666" s="389" t="s">
        <v>94</v>
      </c>
      <c r="F666" s="2"/>
      <c r="G666" s="9">
        <f>'Ведом23-25'!I1137</f>
        <v>0</v>
      </c>
      <c r="H666" s="9">
        <f>'Ведом23-25'!J1137</f>
        <v>0</v>
      </c>
      <c r="I666" s="9">
        <f>'Ведом23-25'!K1137</f>
        <v>0</v>
      </c>
      <c r="J666" s="232"/>
      <c r="K666" s="232"/>
      <c r="L666" s="232"/>
      <c r="M666" s="232"/>
      <c r="N666" s="232"/>
    </row>
    <row r="667" spans="1:14" s="241" customFormat="1" ht="45" customHeight="1" x14ac:dyDescent="0.25">
      <c r="A667" s="28" t="s">
        <v>938</v>
      </c>
      <c r="B667" s="389" t="s">
        <v>628</v>
      </c>
      <c r="C667" s="389" t="s">
        <v>132</v>
      </c>
      <c r="D667" s="388" t="s">
        <v>123</v>
      </c>
      <c r="E667" s="389" t="s">
        <v>94</v>
      </c>
      <c r="F667" s="2">
        <v>908</v>
      </c>
      <c r="G667" s="9">
        <f>G666</f>
        <v>0</v>
      </c>
      <c r="H667" s="9">
        <f t="shared" ref="H667:I667" si="325">H666</f>
        <v>0</v>
      </c>
      <c r="I667" s="9">
        <f t="shared" si="325"/>
        <v>0</v>
      </c>
      <c r="J667" s="232"/>
      <c r="K667" s="232"/>
      <c r="L667" s="232"/>
      <c r="M667" s="232"/>
      <c r="N667" s="232"/>
    </row>
    <row r="668" spans="1:14" s="112" customFormat="1" ht="31.5" x14ac:dyDescent="0.25">
      <c r="A668" s="270" t="s">
        <v>514</v>
      </c>
      <c r="B668" s="389" t="s">
        <v>629</v>
      </c>
      <c r="C668" s="389" t="s">
        <v>132</v>
      </c>
      <c r="D668" s="388" t="s">
        <v>123</v>
      </c>
      <c r="E668" s="389"/>
      <c r="F668" s="2"/>
      <c r="G668" s="9">
        <f>G669</f>
        <v>50</v>
      </c>
      <c r="H668" s="9">
        <f t="shared" ref="H668:I669" si="326">H669</f>
        <v>50</v>
      </c>
      <c r="I668" s="9">
        <f t="shared" si="326"/>
        <v>50</v>
      </c>
      <c r="J668" s="232"/>
      <c r="K668" s="232"/>
      <c r="L668" s="232"/>
      <c r="M668" s="232"/>
      <c r="N668" s="232"/>
    </row>
    <row r="669" spans="1:14" s="112" customFormat="1" ht="31.5" x14ac:dyDescent="0.25">
      <c r="A669" s="386" t="s">
        <v>91</v>
      </c>
      <c r="B669" s="389" t="s">
        <v>629</v>
      </c>
      <c r="C669" s="389" t="s">
        <v>132</v>
      </c>
      <c r="D669" s="388" t="s">
        <v>123</v>
      </c>
      <c r="E669" s="389" t="s">
        <v>92</v>
      </c>
      <c r="F669" s="2"/>
      <c r="G669" s="9">
        <f>G670</f>
        <v>50</v>
      </c>
      <c r="H669" s="9">
        <f t="shared" si="326"/>
        <v>50</v>
      </c>
      <c r="I669" s="9">
        <f t="shared" si="326"/>
        <v>50</v>
      </c>
      <c r="J669" s="232"/>
      <c r="K669" s="232"/>
      <c r="L669" s="232"/>
      <c r="M669" s="232"/>
      <c r="N669" s="232"/>
    </row>
    <row r="670" spans="1:14" s="112" customFormat="1" ht="47.25" x14ac:dyDescent="0.25">
      <c r="A670" s="386" t="s">
        <v>93</v>
      </c>
      <c r="B670" s="389" t="s">
        <v>629</v>
      </c>
      <c r="C670" s="389" t="s">
        <v>132</v>
      </c>
      <c r="D670" s="388" t="s">
        <v>123</v>
      </c>
      <c r="E670" s="389" t="s">
        <v>94</v>
      </c>
      <c r="F670" s="2"/>
      <c r="G670" s="9">
        <f>'Ведом23-25'!I1140</f>
        <v>50</v>
      </c>
      <c r="H670" s="9">
        <f>'Ведом23-25'!J1140</f>
        <v>50</v>
      </c>
      <c r="I670" s="9">
        <f>'Ведом23-25'!K1140</f>
        <v>50</v>
      </c>
      <c r="J670" s="232"/>
      <c r="K670" s="232"/>
      <c r="L670" s="232"/>
      <c r="M670" s="232"/>
      <c r="N670" s="232"/>
    </row>
    <row r="671" spans="1:14" s="241" customFormat="1" ht="47.25" x14ac:dyDescent="0.25">
      <c r="A671" s="28" t="s">
        <v>938</v>
      </c>
      <c r="B671" s="389" t="s">
        <v>629</v>
      </c>
      <c r="C671" s="389" t="s">
        <v>132</v>
      </c>
      <c r="D671" s="388" t="s">
        <v>123</v>
      </c>
      <c r="E671" s="389" t="s">
        <v>94</v>
      </c>
      <c r="F671" s="2">
        <v>908</v>
      </c>
      <c r="G671" s="9">
        <f>G670</f>
        <v>50</v>
      </c>
      <c r="H671" s="9">
        <f t="shared" ref="H671:I671" si="327">H670</f>
        <v>50</v>
      </c>
      <c r="I671" s="9">
        <f t="shared" si="327"/>
        <v>50</v>
      </c>
      <c r="J671" s="232"/>
      <c r="K671" s="232"/>
      <c r="L671" s="232"/>
      <c r="M671" s="232"/>
      <c r="N671" s="232"/>
    </row>
    <row r="672" spans="1:14" s="112" customFormat="1" ht="31.5" x14ac:dyDescent="0.25">
      <c r="A672" s="207" t="s">
        <v>356</v>
      </c>
      <c r="B672" s="208" t="s">
        <v>637</v>
      </c>
      <c r="C672" s="208"/>
      <c r="D672" s="6"/>
      <c r="E672" s="208"/>
      <c r="F672" s="3"/>
      <c r="G672" s="35">
        <f>G673</f>
        <v>1787</v>
      </c>
      <c r="H672" s="35">
        <f t="shared" ref="H672:I676" si="328">H673</f>
        <v>1787</v>
      </c>
      <c r="I672" s="35">
        <f t="shared" si="328"/>
        <v>1787</v>
      </c>
      <c r="J672" s="232"/>
      <c r="K672" s="232"/>
      <c r="L672" s="232"/>
      <c r="M672" s="232"/>
      <c r="N672" s="232"/>
    </row>
    <row r="673" spans="1:14" s="241" customFormat="1" ht="15.75" x14ac:dyDescent="0.25">
      <c r="A673" s="20" t="s">
        <v>187</v>
      </c>
      <c r="B673" s="389" t="s">
        <v>637</v>
      </c>
      <c r="C673" s="389" t="s">
        <v>132</v>
      </c>
      <c r="D673" s="388"/>
      <c r="E673" s="208"/>
      <c r="F673" s="2"/>
      <c r="G673" s="9">
        <f>G674</f>
        <v>1787</v>
      </c>
      <c r="H673" s="9">
        <f t="shared" si="328"/>
        <v>1787</v>
      </c>
      <c r="I673" s="9">
        <f t="shared" si="328"/>
        <v>1787</v>
      </c>
      <c r="J673" s="232"/>
      <c r="K673" s="232"/>
      <c r="L673" s="232"/>
      <c r="M673" s="232"/>
      <c r="N673" s="232"/>
    </row>
    <row r="674" spans="1:14" s="241" customFormat="1" ht="15.75" x14ac:dyDescent="0.25">
      <c r="A674" s="435" t="s">
        <v>954</v>
      </c>
      <c r="B674" s="389" t="s">
        <v>637</v>
      </c>
      <c r="C674" s="389" t="s">
        <v>132</v>
      </c>
      <c r="D674" s="388" t="s">
        <v>123</v>
      </c>
      <c r="E674" s="208"/>
      <c r="F674" s="2"/>
      <c r="G674" s="9">
        <f>G675</f>
        <v>1787</v>
      </c>
      <c r="H674" s="9">
        <f t="shared" si="328"/>
        <v>1787</v>
      </c>
      <c r="I674" s="9">
        <f t="shared" si="328"/>
        <v>1787</v>
      </c>
      <c r="J674" s="232"/>
      <c r="K674" s="232"/>
      <c r="L674" s="232"/>
      <c r="M674" s="232"/>
      <c r="N674" s="232"/>
    </row>
    <row r="675" spans="1:14" ht="63" x14ac:dyDescent="0.25">
      <c r="A675" s="386" t="s">
        <v>504</v>
      </c>
      <c r="B675" s="389" t="s">
        <v>636</v>
      </c>
      <c r="C675" s="389" t="s">
        <v>132</v>
      </c>
      <c r="D675" s="388" t="s">
        <v>123</v>
      </c>
      <c r="E675" s="389"/>
      <c r="F675" s="2"/>
      <c r="G675" s="9">
        <f>G676</f>
        <v>1787</v>
      </c>
      <c r="H675" s="9">
        <f t="shared" si="328"/>
        <v>1787</v>
      </c>
      <c r="I675" s="9">
        <f t="shared" si="328"/>
        <v>1787</v>
      </c>
      <c r="J675" s="443" t="e">
        <f>G675+G740+G792+#REF!+#REF!+#REF!+#REF!+#REF!</f>
        <v>#REF!</v>
      </c>
      <c r="K675" s="232">
        <f>67542.4</f>
        <v>67542.399999999994</v>
      </c>
    </row>
    <row r="676" spans="1:14" ht="31.5" x14ac:dyDescent="0.25">
      <c r="A676" s="386" t="s">
        <v>91</v>
      </c>
      <c r="B676" s="389" t="s">
        <v>636</v>
      </c>
      <c r="C676" s="389" t="s">
        <v>132</v>
      </c>
      <c r="D676" s="388" t="s">
        <v>123</v>
      </c>
      <c r="E676" s="389" t="s">
        <v>92</v>
      </c>
      <c r="F676" s="2"/>
      <c r="G676" s="9">
        <f>G677</f>
        <v>1787</v>
      </c>
      <c r="H676" s="9">
        <f t="shared" si="328"/>
        <v>1787</v>
      </c>
      <c r="I676" s="9">
        <f t="shared" si="328"/>
        <v>1787</v>
      </c>
    </row>
    <row r="677" spans="1:14" s="241" customFormat="1" ht="47.25" x14ac:dyDescent="0.25">
      <c r="A677" s="386" t="s">
        <v>93</v>
      </c>
      <c r="B677" s="389" t="s">
        <v>636</v>
      </c>
      <c r="C677" s="389" t="s">
        <v>132</v>
      </c>
      <c r="D677" s="388" t="s">
        <v>123</v>
      </c>
      <c r="E677" s="389" t="s">
        <v>94</v>
      </c>
      <c r="F677" s="2"/>
      <c r="G677" s="9">
        <f>'Ведом23-25'!I1144</f>
        <v>1787</v>
      </c>
      <c r="H677" s="9">
        <f>'Ведом23-25'!J1144</f>
        <v>1787</v>
      </c>
      <c r="I677" s="9">
        <f>'Ведом23-25'!K1144</f>
        <v>1787</v>
      </c>
      <c r="J677" s="232"/>
      <c r="K677" s="232"/>
      <c r="L677" s="232"/>
      <c r="M677" s="232"/>
      <c r="N677" s="232"/>
    </row>
    <row r="678" spans="1:14" s="241" customFormat="1" ht="47.25" x14ac:dyDescent="0.25">
      <c r="A678" s="28" t="s">
        <v>938</v>
      </c>
      <c r="B678" s="389" t="s">
        <v>636</v>
      </c>
      <c r="C678" s="389" t="s">
        <v>132</v>
      </c>
      <c r="D678" s="388" t="s">
        <v>123</v>
      </c>
      <c r="E678" s="389" t="s">
        <v>94</v>
      </c>
      <c r="F678" s="2">
        <v>908</v>
      </c>
      <c r="G678" s="9">
        <f>G677</f>
        <v>1787</v>
      </c>
      <c r="H678" s="9">
        <f t="shared" ref="H678:I678" si="329">H677</f>
        <v>1787</v>
      </c>
      <c r="I678" s="9">
        <f t="shared" si="329"/>
        <v>1787</v>
      </c>
      <c r="J678" s="232"/>
      <c r="K678" s="232"/>
      <c r="L678" s="232"/>
      <c r="M678" s="232"/>
      <c r="N678" s="232"/>
    </row>
    <row r="679" spans="1:14" s="241" customFormat="1" ht="47.25" x14ac:dyDescent="0.25">
      <c r="A679" s="23" t="s">
        <v>759</v>
      </c>
      <c r="B679" s="208" t="s">
        <v>758</v>
      </c>
      <c r="C679" s="389"/>
      <c r="D679" s="388"/>
      <c r="E679" s="208"/>
      <c r="F679" s="2"/>
      <c r="G679" s="35">
        <f>G680</f>
        <v>0</v>
      </c>
      <c r="H679" s="35">
        <f t="shared" ref="H679:I683" si="330">H680</f>
        <v>0</v>
      </c>
      <c r="I679" s="35">
        <f t="shared" si="330"/>
        <v>0</v>
      </c>
      <c r="J679" s="232"/>
      <c r="K679" s="232"/>
      <c r="L679" s="232"/>
      <c r="M679" s="232"/>
      <c r="N679" s="232"/>
    </row>
    <row r="680" spans="1:14" s="241" customFormat="1" ht="15.75" x14ac:dyDescent="0.25">
      <c r="A680" s="20" t="s">
        <v>187</v>
      </c>
      <c r="B680" s="389" t="s">
        <v>758</v>
      </c>
      <c r="C680" s="389" t="s">
        <v>132</v>
      </c>
      <c r="D680" s="388"/>
      <c r="E680" s="208"/>
      <c r="F680" s="2"/>
      <c r="G680" s="9">
        <f>G681</f>
        <v>0</v>
      </c>
      <c r="H680" s="9">
        <f t="shared" si="330"/>
        <v>0</v>
      </c>
      <c r="I680" s="9">
        <f t="shared" si="330"/>
        <v>0</v>
      </c>
      <c r="J680" s="232"/>
      <c r="K680" s="232"/>
      <c r="L680" s="232"/>
      <c r="M680" s="232"/>
      <c r="N680" s="232"/>
    </row>
    <row r="681" spans="1:14" s="241" customFormat="1" ht="15.75" x14ac:dyDescent="0.25">
      <c r="A681" s="435" t="s">
        <v>954</v>
      </c>
      <c r="B681" s="389" t="s">
        <v>758</v>
      </c>
      <c r="C681" s="389" t="s">
        <v>132</v>
      </c>
      <c r="D681" s="388" t="s">
        <v>123</v>
      </c>
      <c r="E681" s="208"/>
      <c r="F681" s="2"/>
      <c r="G681" s="9">
        <f>G682</f>
        <v>0</v>
      </c>
      <c r="H681" s="9">
        <f t="shared" si="330"/>
        <v>0</v>
      </c>
      <c r="I681" s="9">
        <f t="shared" si="330"/>
        <v>0</v>
      </c>
      <c r="J681" s="232"/>
      <c r="K681" s="232"/>
      <c r="L681" s="232"/>
      <c r="M681" s="232"/>
      <c r="N681" s="232"/>
    </row>
    <row r="682" spans="1:14" s="241" customFormat="1" ht="31.5" x14ac:dyDescent="0.25">
      <c r="A682" s="21" t="s">
        <v>795</v>
      </c>
      <c r="B682" s="389" t="s">
        <v>763</v>
      </c>
      <c r="C682" s="389" t="s">
        <v>132</v>
      </c>
      <c r="D682" s="388" t="s">
        <v>123</v>
      </c>
      <c r="E682" s="389"/>
      <c r="F682" s="2"/>
      <c r="G682" s="9">
        <f>G683</f>
        <v>0</v>
      </c>
      <c r="H682" s="9">
        <f t="shared" si="330"/>
        <v>0</v>
      </c>
      <c r="I682" s="9">
        <f t="shared" si="330"/>
        <v>0</v>
      </c>
      <c r="J682" s="232"/>
      <c r="K682" s="232"/>
      <c r="L682" s="232"/>
      <c r="M682" s="232"/>
      <c r="N682" s="232"/>
    </row>
    <row r="683" spans="1:14" s="241" customFormat="1" ht="31.5" x14ac:dyDescent="0.25">
      <c r="A683" s="386" t="s">
        <v>91</v>
      </c>
      <c r="B683" s="389" t="s">
        <v>763</v>
      </c>
      <c r="C683" s="389" t="s">
        <v>132</v>
      </c>
      <c r="D683" s="388" t="s">
        <v>123</v>
      </c>
      <c r="E683" s="389" t="s">
        <v>92</v>
      </c>
      <c r="F683" s="2"/>
      <c r="G683" s="9">
        <f>G684</f>
        <v>0</v>
      </c>
      <c r="H683" s="9">
        <f t="shared" si="330"/>
        <v>0</v>
      </c>
      <c r="I683" s="9">
        <f t="shared" si="330"/>
        <v>0</v>
      </c>
      <c r="J683" s="232"/>
      <c r="K683" s="232"/>
      <c r="L683" s="232"/>
      <c r="M683" s="232"/>
      <c r="N683" s="232"/>
    </row>
    <row r="684" spans="1:14" s="241" customFormat="1" ht="47.25" x14ac:dyDescent="0.25">
      <c r="A684" s="386" t="s">
        <v>93</v>
      </c>
      <c r="B684" s="389" t="s">
        <v>763</v>
      </c>
      <c r="C684" s="389" t="s">
        <v>132</v>
      </c>
      <c r="D684" s="388" t="s">
        <v>123</v>
      </c>
      <c r="E684" s="389" t="s">
        <v>94</v>
      </c>
      <c r="F684" s="2"/>
      <c r="G684" s="9">
        <f>'Ведом23-25'!I1148</f>
        <v>0</v>
      </c>
      <c r="H684" s="9">
        <f>'Ведом23-25'!J1148</f>
        <v>0</v>
      </c>
      <c r="I684" s="9">
        <f>'Ведом23-25'!K1148</f>
        <v>0</v>
      </c>
      <c r="J684" s="232"/>
      <c r="K684" s="232"/>
      <c r="L684" s="232"/>
      <c r="M684" s="232"/>
      <c r="N684" s="232"/>
    </row>
    <row r="685" spans="1:14" s="241" customFormat="1" ht="47.25" x14ac:dyDescent="0.25">
      <c r="A685" s="28" t="s">
        <v>938</v>
      </c>
      <c r="B685" s="389" t="s">
        <v>763</v>
      </c>
      <c r="C685" s="389" t="s">
        <v>132</v>
      </c>
      <c r="D685" s="388" t="s">
        <v>123</v>
      </c>
      <c r="E685" s="389" t="s">
        <v>94</v>
      </c>
      <c r="F685" s="2">
        <v>908</v>
      </c>
      <c r="G685" s="9">
        <f>G684</f>
        <v>0</v>
      </c>
      <c r="H685" s="9">
        <f t="shared" ref="H685:I685" si="331">H684</f>
        <v>0</v>
      </c>
      <c r="I685" s="9">
        <f t="shared" si="331"/>
        <v>0</v>
      </c>
      <c r="J685" s="232"/>
      <c r="K685" s="232"/>
      <c r="L685" s="232"/>
      <c r="M685" s="232"/>
      <c r="N685" s="232"/>
    </row>
    <row r="686" spans="1:14" s="241" customFormat="1" ht="31.5" x14ac:dyDescent="0.25">
      <c r="A686" s="207" t="s">
        <v>846</v>
      </c>
      <c r="B686" s="208" t="s">
        <v>848</v>
      </c>
      <c r="C686" s="389"/>
      <c r="D686" s="388"/>
      <c r="E686" s="208"/>
      <c r="F686" s="2"/>
      <c r="G686" s="35">
        <f>G687</f>
        <v>0</v>
      </c>
      <c r="H686" s="35">
        <f t="shared" ref="H686:I690" si="332">H687</f>
        <v>0</v>
      </c>
      <c r="I686" s="35">
        <f t="shared" si="332"/>
        <v>0</v>
      </c>
      <c r="J686" s="232"/>
      <c r="K686" s="232"/>
      <c r="L686" s="232"/>
      <c r="M686" s="232"/>
      <c r="N686" s="232"/>
    </row>
    <row r="687" spans="1:14" s="241" customFormat="1" ht="15.75" x14ac:dyDescent="0.25">
      <c r="A687" s="20" t="s">
        <v>187</v>
      </c>
      <c r="B687" s="389" t="s">
        <v>848</v>
      </c>
      <c r="C687" s="389" t="s">
        <v>132</v>
      </c>
      <c r="D687" s="388"/>
      <c r="E687" s="208"/>
      <c r="F687" s="2"/>
      <c r="G687" s="9">
        <f>G688</f>
        <v>0</v>
      </c>
      <c r="H687" s="9">
        <f t="shared" si="332"/>
        <v>0</v>
      </c>
      <c r="I687" s="9">
        <f t="shared" si="332"/>
        <v>0</v>
      </c>
      <c r="J687" s="232"/>
      <c r="K687" s="232"/>
      <c r="L687" s="232"/>
      <c r="M687" s="232"/>
      <c r="N687" s="232"/>
    </row>
    <row r="688" spans="1:14" s="241" customFormat="1" ht="15.75" x14ac:dyDescent="0.25">
      <c r="A688" s="435" t="s">
        <v>954</v>
      </c>
      <c r="B688" s="389" t="s">
        <v>848</v>
      </c>
      <c r="C688" s="389" t="s">
        <v>132</v>
      </c>
      <c r="D688" s="388" t="s">
        <v>123</v>
      </c>
      <c r="E688" s="208"/>
      <c r="F688" s="2"/>
      <c r="G688" s="9">
        <f>G689</f>
        <v>0</v>
      </c>
      <c r="H688" s="9">
        <f t="shared" si="332"/>
        <v>0</v>
      </c>
      <c r="I688" s="9">
        <f t="shared" si="332"/>
        <v>0</v>
      </c>
      <c r="J688" s="232"/>
      <c r="K688" s="232"/>
      <c r="L688" s="232"/>
      <c r="M688" s="232"/>
      <c r="N688" s="232"/>
    </row>
    <row r="689" spans="1:14" s="241" customFormat="1" ht="63" x14ac:dyDescent="0.25">
      <c r="A689" s="386" t="s">
        <v>847</v>
      </c>
      <c r="B689" s="389" t="s">
        <v>857</v>
      </c>
      <c r="C689" s="389" t="s">
        <v>132</v>
      </c>
      <c r="D689" s="388" t="s">
        <v>123</v>
      </c>
      <c r="E689" s="389"/>
      <c r="F689" s="2"/>
      <c r="G689" s="9">
        <f>G690</f>
        <v>0</v>
      </c>
      <c r="H689" s="9">
        <f t="shared" si="332"/>
        <v>0</v>
      </c>
      <c r="I689" s="9">
        <f t="shared" si="332"/>
        <v>0</v>
      </c>
      <c r="J689" s="232"/>
      <c r="K689" s="232"/>
      <c r="L689" s="232"/>
      <c r="M689" s="232"/>
      <c r="N689" s="232"/>
    </row>
    <row r="690" spans="1:14" ht="31.5" x14ac:dyDescent="0.25">
      <c r="A690" s="386" t="s">
        <v>91</v>
      </c>
      <c r="B690" s="389" t="s">
        <v>857</v>
      </c>
      <c r="C690" s="389" t="s">
        <v>132</v>
      </c>
      <c r="D690" s="388" t="s">
        <v>123</v>
      </c>
      <c r="E690" s="389" t="s">
        <v>92</v>
      </c>
      <c r="F690" s="2"/>
      <c r="G690" s="9">
        <f>G691</f>
        <v>0</v>
      </c>
      <c r="H690" s="9">
        <f t="shared" si="332"/>
        <v>0</v>
      </c>
      <c r="I690" s="9">
        <f t="shared" si="332"/>
        <v>0</v>
      </c>
    </row>
    <row r="691" spans="1:14" ht="47.25" x14ac:dyDescent="0.25">
      <c r="A691" s="386" t="s">
        <v>93</v>
      </c>
      <c r="B691" s="389" t="s">
        <v>857</v>
      </c>
      <c r="C691" s="389" t="s">
        <v>132</v>
      </c>
      <c r="D691" s="388" t="s">
        <v>123</v>
      </c>
      <c r="E691" s="389" t="s">
        <v>94</v>
      </c>
      <c r="F691" s="2"/>
      <c r="G691" s="9">
        <f>'Ведом23-25'!I1152</f>
        <v>0</v>
      </c>
      <c r="H691" s="9">
        <f>'Ведом23-25'!J1152</f>
        <v>0</v>
      </c>
      <c r="I691" s="9">
        <f>'Ведом23-25'!K1152</f>
        <v>0</v>
      </c>
    </row>
    <row r="692" spans="1:14" s="241" customFormat="1" ht="47.25" x14ac:dyDescent="0.25">
      <c r="A692" s="28" t="s">
        <v>938</v>
      </c>
      <c r="B692" s="389" t="s">
        <v>857</v>
      </c>
      <c r="C692" s="389" t="s">
        <v>132</v>
      </c>
      <c r="D692" s="388" t="s">
        <v>123</v>
      </c>
      <c r="E692" s="389" t="s">
        <v>94</v>
      </c>
      <c r="F692" s="2">
        <v>908</v>
      </c>
      <c r="G692" s="9">
        <f>G691</f>
        <v>0</v>
      </c>
      <c r="H692" s="9">
        <f t="shared" ref="H692:I692" si="333">H691</f>
        <v>0</v>
      </c>
      <c r="I692" s="9">
        <f t="shared" si="333"/>
        <v>0</v>
      </c>
      <c r="J692" s="232"/>
      <c r="K692" s="232"/>
      <c r="L692" s="232"/>
      <c r="M692" s="232"/>
      <c r="N692" s="232"/>
    </row>
    <row r="693" spans="1:14" s="112" customFormat="1" ht="31.5" x14ac:dyDescent="0.25">
      <c r="A693" s="207" t="s">
        <v>861</v>
      </c>
      <c r="B693" s="208" t="s">
        <v>858</v>
      </c>
      <c r="C693" s="389"/>
      <c r="D693" s="388"/>
      <c r="E693" s="208"/>
      <c r="F693" s="2"/>
      <c r="G693" s="35">
        <f>G694</f>
        <v>900.83</v>
      </c>
      <c r="H693" s="35">
        <f t="shared" ref="H693:I695" si="334">H694</f>
        <v>0</v>
      </c>
      <c r="I693" s="35">
        <f t="shared" si="334"/>
        <v>0</v>
      </c>
      <c r="J693" s="232"/>
      <c r="K693" s="232"/>
      <c r="L693" s="232"/>
      <c r="M693" s="232"/>
      <c r="N693" s="232"/>
    </row>
    <row r="694" spans="1:14" ht="15.75" customHeight="1" x14ac:dyDescent="0.25">
      <c r="A694" s="386" t="s">
        <v>859</v>
      </c>
      <c r="B694" s="389" t="s">
        <v>860</v>
      </c>
      <c r="C694" s="389" t="s">
        <v>132</v>
      </c>
      <c r="D694" s="388" t="s">
        <v>123</v>
      </c>
      <c r="E694" s="389"/>
      <c r="F694" s="2"/>
      <c r="G694" s="9">
        <f>G695</f>
        <v>900.83</v>
      </c>
      <c r="H694" s="9">
        <f t="shared" si="334"/>
        <v>0</v>
      </c>
      <c r="I694" s="9">
        <f t="shared" si="334"/>
        <v>0</v>
      </c>
    </row>
    <row r="695" spans="1:14" ht="15.75" customHeight="1" x14ac:dyDescent="0.25">
      <c r="A695" s="386" t="s">
        <v>91</v>
      </c>
      <c r="B695" s="389" t="s">
        <v>860</v>
      </c>
      <c r="C695" s="389" t="s">
        <v>132</v>
      </c>
      <c r="D695" s="388" t="s">
        <v>123</v>
      </c>
      <c r="E695" s="389" t="s">
        <v>92</v>
      </c>
      <c r="F695" s="2"/>
      <c r="G695" s="9">
        <f>G696</f>
        <v>900.83</v>
      </c>
      <c r="H695" s="9">
        <f t="shared" si="334"/>
        <v>0</v>
      </c>
      <c r="I695" s="9">
        <f t="shared" si="334"/>
        <v>0</v>
      </c>
    </row>
    <row r="696" spans="1:14" s="112" customFormat="1" ht="50.25" customHeight="1" x14ac:dyDescent="0.25">
      <c r="A696" s="386" t="s">
        <v>93</v>
      </c>
      <c r="B696" s="389" t="s">
        <v>860</v>
      </c>
      <c r="C696" s="389" t="s">
        <v>132</v>
      </c>
      <c r="D696" s="388" t="s">
        <v>123</v>
      </c>
      <c r="E696" s="389" t="s">
        <v>94</v>
      </c>
      <c r="F696" s="2"/>
      <c r="G696" s="9">
        <f>'Ведом23-25'!I1156</f>
        <v>900.83</v>
      </c>
      <c r="H696" s="9">
        <f>'Ведом23-25'!J1156</f>
        <v>0</v>
      </c>
      <c r="I696" s="9">
        <f>'Ведом23-25'!K1156</f>
        <v>0</v>
      </c>
      <c r="J696" s="232"/>
      <c r="K696" s="232"/>
      <c r="L696" s="232"/>
      <c r="M696" s="232"/>
      <c r="N696" s="232"/>
    </row>
    <row r="697" spans="1:14" s="112" customFormat="1" ht="47.25" x14ac:dyDescent="0.25">
      <c r="A697" s="28" t="s">
        <v>938</v>
      </c>
      <c r="B697" s="389" t="s">
        <v>860</v>
      </c>
      <c r="C697" s="389" t="s">
        <v>132</v>
      </c>
      <c r="D697" s="388" t="s">
        <v>123</v>
      </c>
      <c r="E697" s="389" t="s">
        <v>94</v>
      </c>
      <c r="F697" s="2">
        <v>908</v>
      </c>
      <c r="G697" s="9">
        <f>G696</f>
        <v>900.83</v>
      </c>
      <c r="H697" s="9">
        <f t="shared" ref="H697:I697" si="335">H696</f>
        <v>0</v>
      </c>
      <c r="I697" s="9">
        <f t="shared" si="335"/>
        <v>0</v>
      </c>
      <c r="J697" s="232"/>
      <c r="K697" s="232"/>
      <c r="L697" s="232"/>
      <c r="M697" s="232"/>
      <c r="N697" s="232"/>
    </row>
    <row r="698" spans="1:14" s="112" customFormat="1" ht="47.25" x14ac:dyDescent="0.25">
      <c r="A698" s="23" t="s">
        <v>956</v>
      </c>
      <c r="B698" s="107" t="s">
        <v>112</v>
      </c>
      <c r="C698" s="213"/>
      <c r="D698" s="388"/>
      <c r="E698" s="389"/>
      <c r="F698" s="2"/>
      <c r="G698" s="35">
        <f>G699+G706</f>
        <v>256.2</v>
      </c>
      <c r="H698" s="35">
        <f t="shared" ref="H698:I698" si="336">H699+H706</f>
        <v>256.2</v>
      </c>
      <c r="I698" s="35">
        <f t="shared" si="336"/>
        <v>256.2</v>
      </c>
      <c r="J698" s="232"/>
      <c r="K698" s="232"/>
      <c r="L698" s="232"/>
      <c r="M698" s="232"/>
      <c r="N698" s="232"/>
    </row>
    <row r="699" spans="1:14" s="112" customFormat="1" ht="31.5" x14ac:dyDescent="0.25">
      <c r="A699" s="23" t="s">
        <v>448</v>
      </c>
      <c r="B699" s="140" t="s">
        <v>348</v>
      </c>
      <c r="C699" s="445"/>
      <c r="D699" s="388"/>
      <c r="E699" s="389"/>
      <c r="F699" s="2"/>
      <c r="G699" s="35">
        <f>G700</f>
        <v>256.2</v>
      </c>
      <c r="H699" s="35">
        <f t="shared" ref="H699:I703" si="337">H700</f>
        <v>256.2</v>
      </c>
      <c r="I699" s="35">
        <f t="shared" si="337"/>
        <v>256.2</v>
      </c>
      <c r="J699" s="232"/>
      <c r="K699" s="232"/>
      <c r="L699" s="232"/>
      <c r="M699" s="232"/>
      <c r="N699" s="232"/>
    </row>
    <row r="700" spans="1:14" s="241" customFormat="1" ht="15.75" x14ac:dyDescent="0.25">
      <c r="A700" s="20" t="s">
        <v>130</v>
      </c>
      <c r="B700" s="447" t="s">
        <v>348</v>
      </c>
      <c r="C700" s="210" t="s">
        <v>106</v>
      </c>
      <c r="D700" s="388"/>
      <c r="E700" s="389"/>
      <c r="F700" s="2"/>
      <c r="G700" s="9">
        <f>G701</f>
        <v>256.2</v>
      </c>
      <c r="H700" s="9">
        <f t="shared" si="337"/>
        <v>256.2</v>
      </c>
      <c r="I700" s="9">
        <f t="shared" si="337"/>
        <v>256.2</v>
      </c>
      <c r="J700" s="232"/>
      <c r="K700" s="232"/>
      <c r="L700" s="232"/>
      <c r="M700" s="232"/>
      <c r="N700" s="232"/>
    </row>
    <row r="701" spans="1:14" s="241" customFormat="1" ht="15.75" x14ac:dyDescent="0.25">
      <c r="A701" s="20" t="s">
        <v>131</v>
      </c>
      <c r="B701" s="447" t="s">
        <v>348</v>
      </c>
      <c r="C701" s="210" t="s">
        <v>106</v>
      </c>
      <c r="D701" s="388" t="s">
        <v>132</v>
      </c>
      <c r="E701" s="389"/>
      <c r="F701" s="2"/>
      <c r="G701" s="9">
        <f>G702</f>
        <v>256.2</v>
      </c>
      <c r="H701" s="9">
        <f t="shared" si="337"/>
        <v>256.2</v>
      </c>
      <c r="I701" s="9">
        <f t="shared" si="337"/>
        <v>256.2</v>
      </c>
      <c r="J701" s="232"/>
      <c r="K701" s="232"/>
      <c r="L701" s="232"/>
      <c r="M701" s="232"/>
      <c r="N701" s="232"/>
    </row>
    <row r="702" spans="1:14" s="112" customFormat="1" ht="31.5" x14ac:dyDescent="0.25">
      <c r="A702" s="386" t="s">
        <v>133</v>
      </c>
      <c r="B702" s="389" t="s">
        <v>361</v>
      </c>
      <c r="C702" s="210" t="s">
        <v>106</v>
      </c>
      <c r="D702" s="388" t="s">
        <v>132</v>
      </c>
      <c r="E702" s="389"/>
      <c r="F702" s="2"/>
      <c r="G702" s="9">
        <f>G703</f>
        <v>256.2</v>
      </c>
      <c r="H702" s="9">
        <f t="shared" si="337"/>
        <v>256.2</v>
      </c>
      <c r="I702" s="9">
        <f t="shared" si="337"/>
        <v>256.2</v>
      </c>
      <c r="J702" s="232"/>
      <c r="K702" s="232"/>
      <c r="L702" s="232"/>
      <c r="M702" s="232"/>
      <c r="N702" s="232"/>
    </row>
    <row r="703" spans="1:14" s="112" customFormat="1" ht="15.75" x14ac:dyDescent="0.25">
      <c r="A703" s="20" t="s">
        <v>95</v>
      </c>
      <c r="B703" s="389" t="s">
        <v>361</v>
      </c>
      <c r="C703" s="210" t="s">
        <v>106</v>
      </c>
      <c r="D703" s="388" t="s">
        <v>132</v>
      </c>
      <c r="E703" s="210" t="s">
        <v>101</v>
      </c>
      <c r="F703" s="2"/>
      <c r="G703" s="9">
        <f>G704</f>
        <v>256.2</v>
      </c>
      <c r="H703" s="9">
        <f t="shared" si="337"/>
        <v>256.2</v>
      </c>
      <c r="I703" s="9">
        <f t="shared" si="337"/>
        <v>256.2</v>
      </c>
      <c r="J703" s="232"/>
      <c r="K703" s="232"/>
      <c r="L703" s="232"/>
      <c r="M703" s="232"/>
      <c r="N703" s="232"/>
    </row>
    <row r="704" spans="1:14" s="112" customFormat="1" ht="47.25" x14ac:dyDescent="0.25">
      <c r="A704" s="20" t="s">
        <v>113</v>
      </c>
      <c r="B704" s="389" t="s">
        <v>361</v>
      </c>
      <c r="C704" s="210" t="s">
        <v>106</v>
      </c>
      <c r="D704" s="388" t="s">
        <v>132</v>
      </c>
      <c r="E704" s="210" t="s">
        <v>108</v>
      </c>
      <c r="F704" s="2"/>
      <c r="G704" s="9">
        <f>'Ведом23-25'!I226</f>
        <v>256.2</v>
      </c>
      <c r="H704" s="9">
        <f>'Ведом23-25'!J226</f>
        <v>256.2</v>
      </c>
      <c r="I704" s="9">
        <f>'Ведом23-25'!K226</f>
        <v>256.2</v>
      </c>
      <c r="J704" s="232"/>
      <c r="K704" s="232"/>
      <c r="L704" s="232"/>
      <c r="M704" s="232"/>
      <c r="N704" s="232"/>
    </row>
    <row r="705" spans="1:14" s="241" customFormat="1" ht="31.5" x14ac:dyDescent="0.25">
      <c r="A705" s="20" t="s">
        <v>941</v>
      </c>
      <c r="B705" s="389" t="s">
        <v>361</v>
      </c>
      <c r="C705" s="210" t="s">
        <v>106</v>
      </c>
      <c r="D705" s="388" t="s">
        <v>132</v>
      </c>
      <c r="E705" s="210" t="s">
        <v>108</v>
      </c>
      <c r="F705" s="2">
        <v>902</v>
      </c>
      <c r="G705" s="9">
        <f>G704</f>
        <v>256.2</v>
      </c>
      <c r="H705" s="9">
        <f t="shared" ref="H705:I705" si="338">H704</f>
        <v>256.2</v>
      </c>
      <c r="I705" s="9">
        <f t="shared" si="338"/>
        <v>256.2</v>
      </c>
      <c r="J705" s="232"/>
      <c r="K705" s="232"/>
      <c r="L705" s="232"/>
      <c r="M705" s="232"/>
      <c r="N705" s="232"/>
    </row>
    <row r="706" spans="1:14" s="112" customFormat="1" ht="47.25" x14ac:dyDescent="0.25">
      <c r="A706" s="338" t="s">
        <v>449</v>
      </c>
      <c r="B706" s="107" t="s">
        <v>350</v>
      </c>
      <c r="C706" s="210"/>
      <c r="D706" s="388"/>
      <c r="E706" s="213"/>
      <c r="F706" s="2"/>
      <c r="G706" s="35">
        <f>G707</f>
        <v>0</v>
      </c>
      <c r="H706" s="35">
        <f t="shared" ref="H706:I708" si="339">H707</f>
        <v>0</v>
      </c>
      <c r="I706" s="35">
        <f t="shared" si="339"/>
        <v>0</v>
      </c>
      <c r="J706" s="232"/>
      <c r="K706" s="232"/>
      <c r="L706" s="232"/>
      <c r="M706" s="232"/>
      <c r="N706" s="232"/>
    </row>
    <row r="707" spans="1:14" s="112" customFormat="1" ht="15.75" x14ac:dyDescent="0.25">
      <c r="A707" s="386" t="s">
        <v>349</v>
      </c>
      <c r="B707" s="4" t="s">
        <v>362</v>
      </c>
      <c r="C707" s="210" t="s">
        <v>106</v>
      </c>
      <c r="D707" s="388" t="s">
        <v>132</v>
      </c>
      <c r="E707" s="210"/>
      <c r="F707" s="2"/>
      <c r="G707" s="9">
        <f>G708</f>
        <v>0</v>
      </c>
      <c r="H707" s="9">
        <f t="shared" si="339"/>
        <v>0</v>
      </c>
      <c r="I707" s="9">
        <f t="shared" si="339"/>
        <v>0</v>
      </c>
      <c r="J707" s="232"/>
      <c r="K707" s="232"/>
      <c r="L707" s="232"/>
      <c r="M707" s="232"/>
      <c r="N707" s="232"/>
    </row>
    <row r="708" spans="1:14" s="112" customFormat="1" ht="15.75" x14ac:dyDescent="0.25">
      <c r="A708" s="20" t="s">
        <v>95</v>
      </c>
      <c r="B708" s="4" t="s">
        <v>362</v>
      </c>
      <c r="C708" s="210" t="s">
        <v>106</v>
      </c>
      <c r="D708" s="388" t="s">
        <v>132</v>
      </c>
      <c r="E708" s="210" t="s">
        <v>101</v>
      </c>
      <c r="F708" s="2"/>
      <c r="G708" s="9">
        <f>G709</f>
        <v>0</v>
      </c>
      <c r="H708" s="9">
        <f t="shared" si="339"/>
        <v>0</v>
      </c>
      <c r="I708" s="9">
        <f t="shared" si="339"/>
        <v>0</v>
      </c>
      <c r="J708" s="232"/>
      <c r="K708" s="232"/>
      <c r="L708" s="232"/>
      <c r="M708" s="232"/>
      <c r="N708" s="232"/>
    </row>
    <row r="709" spans="1:14" s="112" customFormat="1" ht="47.25" x14ac:dyDescent="0.25">
      <c r="A709" s="20" t="s">
        <v>113</v>
      </c>
      <c r="B709" s="4" t="s">
        <v>362</v>
      </c>
      <c r="C709" s="210" t="s">
        <v>106</v>
      </c>
      <c r="D709" s="388" t="s">
        <v>132</v>
      </c>
      <c r="E709" s="210" t="s">
        <v>108</v>
      </c>
      <c r="F709" s="2"/>
      <c r="G709" s="9">
        <f>'Ведом23-25'!I230</f>
        <v>0</v>
      </c>
      <c r="H709" s="9">
        <f>'Ведом23-25'!J230</f>
        <v>0</v>
      </c>
      <c r="I709" s="9">
        <f>'Ведом23-25'!K230</f>
        <v>0</v>
      </c>
      <c r="J709" s="232"/>
      <c r="K709" s="232"/>
      <c r="L709" s="232"/>
      <c r="M709" s="232"/>
      <c r="N709" s="232"/>
    </row>
    <row r="710" spans="1:14" s="112" customFormat="1" ht="31.5" x14ac:dyDescent="0.25">
      <c r="A710" s="20" t="s">
        <v>941</v>
      </c>
      <c r="B710" s="4" t="s">
        <v>362</v>
      </c>
      <c r="C710" s="210" t="s">
        <v>106</v>
      </c>
      <c r="D710" s="388" t="s">
        <v>132</v>
      </c>
      <c r="E710" s="210" t="s">
        <v>108</v>
      </c>
      <c r="F710" s="2">
        <v>902</v>
      </c>
      <c r="G710" s="9">
        <f>G709</f>
        <v>0</v>
      </c>
      <c r="H710" s="9">
        <f t="shared" ref="H710:I710" si="340">H709</f>
        <v>0</v>
      </c>
      <c r="I710" s="9">
        <f t="shared" si="340"/>
        <v>0</v>
      </c>
      <c r="J710" s="232"/>
      <c r="K710" s="232"/>
      <c r="L710" s="232"/>
      <c r="M710" s="232"/>
      <c r="N710" s="232"/>
    </row>
    <row r="711" spans="1:14" s="112" customFormat="1" ht="63" x14ac:dyDescent="0.25">
      <c r="A711" s="207" t="s">
        <v>931</v>
      </c>
      <c r="B711" s="208" t="s">
        <v>212</v>
      </c>
      <c r="C711" s="208"/>
      <c r="D711" s="388"/>
      <c r="E711" s="388"/>
      <c r="F711" s="2"/>
      <c r="G711" s="35">
        <f>G712+G719+G726+G733+G740+G747+G754+G761</f>
        <v>22922.222000000002</v>
      </c>
      <c r="H711" s="35">
        <f t="shared" ref="H711:I711" si="341">H712+H719+H726+H733+H740+H747+H754+H761</f>
        <v>700</v>
      </c>
      <c r="I711" s="35">
        <f t="shared" si="341"/>
        <v>0</v>
      </c>
      <c r="J711" s="232"/>
      <c r="K711" s="232"/>
      <c r="L711" s="232"/>
      <c r="M711" s="232"/>
      <c r="N711" s="232"/>
    </row>
    <row r="712" spans="1:14" s="112" customFormat="1" ht="31.5" x14ac:dyDescent="0.25">
      <c r="A712" s="207" t="s">
        <v>408</v>
      </c>
      <c r="B712" s="208" t="s">
        <v>410</v>
      </c>
      <c r="C712" s="208"/>
      <c r="D712" s="388"/>
      <c r="E712" s="388"/>
      <c r="F712" s="2"/>
      <c r="G712" s="35">
        <f>G713</f>
        <v>700</v>
      </c>
      <c r="H712" s="35">
        <f t="shared" ref="H712:I716" si="342">H713</f>
        <v>700</v>
      </c>
      <c r="I712" s="35">
        <f t="shared" si="342"/>
        <v>0</v>
      </c>
      <c r="J712" s="232"/>
      <c r="K712" s="232"/>
      <c r="L712" s="232"/>
      <c r="M712" s="232"/>
      <c r="N712" s="232"/>
    </row>
    <row r="713" spans="1:14" s="241" customFormat="1" ht="15.75" x14ac:dyDescent="0.25">
      <c r="A713" s="20" t="s">
        <v>187</v>
      </c>
      <c r="B713" s="389" t="s">
        <v>410</v>
      </c>
      <c r="C713" s="389" t="s">
        <v>132</v>
      </c>
      <c r="D713" s="388"/>
      <c r="E713" s="388"/>
      <c r="F713" s="2"/>
      <c r="G713" s="9">
        <f>G714</f>
        <v>700</v>
      </c>
      <c r="H713" s="9">
        <f t="shared" si="342"/>
        <v>700</v>
      </c>
      <c r="I713" s="9">
        <f t="shared" si="342"/>
        <v>0</v>
      </c>
      <c r="J713" s="232"/>
      <c r="K713" s="232"/>
      <c r="L713" s="232"/>
      <c r="M713" s="232"/>
      <c r="N713" s="232"/>
    </row>
    <row r="714" spans="1:14" s="241" customFormat="1" ht="15.75" x14ac:dyDescent="0.25">
      <c r="A714" s="20" t="s">
        <v>211</v>
      </c>
      <c r="B714" s="389" t="s">
        <v>410</v>
      </c>
      <c r="C714" s="389" t="s">
        <v>132</v>
      </c>
      <c r="D714" s="388" t="s">
        <v>122</v>
      </c>
      <c r="E714" s="388"/>
      <c r="F714" s="2"/>
      <c r="G714" s="9">
        <f>G715</f>
        <v>700</v>
      </c>
      <c r="H714" s="9">
        <f t="shared" si="342"/>
        <v>700</v>
      </c>
      <c r="I714" s="9">
        <f t="shared" si="342"/>
        <v>0</v>
      </c>
      <c r="J714" s="232"/>
      <c r="K714" s="232"/>
      <c r="L714" s="232"/>
      <c r="M714" s="232"/>
      <c r="N714" s="232"/>
    </row>
    <row r="715" spans="1:14" s="112" customFormat="1" ht="15.75" x14ac:dyDescent="0.25">
      <c r="A715" s="28" t="s">
        <v>409</v>
      </c>
      <c r="B715" s="389" t="s">
        <v>411</v>
      </c>
      <c r="C715" s="389" t="s">
        <v>132</v>
      </c>
      <c r="D715" s="388" t="s">
        <v>122</v>
      </c>
      <c r="E715" s="388"/>
      <c r="F715" s="2"/>
      <c r="G715" s="9">
        <f>G716</f>
        <v>700</v>
      </c>
      <c r="H715" s="9">
        <f t="shared" si="342"/>
        <v>700</v>
      </c>
      <c r="I715" s="9">
        <f t="shared" si="342"/>
        <v>0</v>
      </c>
      <c r="J715" s="232"/>
      <c r="K715" s="232"/>
      <c r="L715" s="232"/>
      <c r="M715" s="232"/>
      <c r="N715" s="232"/>
    </row>
    <row r="716" spans="1:14" s="112" customFormat="1" ht="31.5" x14ac:dyDescent="0.25">
      <c r="A716" s="21" t="s">
        <v>91</v>
      </c>
      <c r="B716" s="389" t="s">
        <v>411</v>
      </c>
      <c r="C716" s="389" t="s">
        <v>132</v>
      </c>
      <c r="D716" s="388" t="s">
        <v>122</v>
      </c>
      <c r="E716" s="388" t="s">
        <v>92</v>
      </c>
      <c r="F716" s="2"/>
      <c r="G716" s="9">
        <f>G717</f>
        <v>700</v>
      </c>
      <c r="H716" s="9">
        <f t="shared" si="342"/>
        <v>700</v>
      </c>
      <c r="I716" s="9">
        <f t="shared" si="342"/>
        <v>0</v>
      </c>
      <c r="J716" s="232"/>
      <c r="K716" s="232"/>
      <c r="L716" s="232"/>
      <c r="M716" s="232"/>
      <c r="N716" s="232"/>
    </row>
    <row r="717" spans="1:14" s="112" customFormat="1" ht="47.25" x14ac:dyDescent="0.25">
      <c r="A717" s="21" t="s">
        <v>93</v>
      </c>
      <c r="B717" s="389" t="s">
        <v>411</v>
      </c>
      <c r="C717" s="389" t="s">
        <v>132</v>
      </c>
      <c r="D717" s="388" t="s">
        <v>122</v>
      </c>
      <c r="E717" s="388" t="s">
        <v>94</v>
      </c>
      <c r="F717" s="2"/>
      <c r="G717" s="9">
        <f>'Ведом23-25'!I1071</f>
        <v>700</v>
      </c>
      <c r="H717" s="9">
        <f>'Ведом23-25'!J1071</f>
        <v>700</v>
      </c>
      <c r="I717" s="9">
        <f>'Ведом23-25'!K1071</f>
        <v>0</v>
      </c>
      <c r="J717" s="232"/>
      <c r="K717" s="232"/>
      <c r="L717" s="232"/>
      <c r="M717" s="232"/>
      <c r="N717" s="232"/>
    </row>
    <row r="718" spans="1:14" s="241" customFormat="1" ht="47.25" x14ac:dyDescent="0.25">
      <c r="A718" s="28" t="s">
        <v>938</v>
      </c>
      <c r="B718" s="389" t="s">
        <v>411</v>
      </c>
      <c r="C718" s="389" t="s">
        <v>132</v>
      </c>
      <c r="D718" s="388" t="s">
        <v>122</v>
      </c>
      <c r="E718" s="388" t="s">
        <v>94</v>
      </c>
      <c r="F718" s="2">
        <v>908</v>
      </c>
      <c r="G718" s="9">
        <f>G717</f>
        <v>700</v>
      </c>
      <c r="H718" s="9">
        <f t="shared" ref="H718:I718" si="343">H717</f>
        <v>700</v>
      </c>
      <c r="I718" s="9">
        <f t="shared" si="343"/>
        <v>0</v>
      </c>
      <c r="J718" s="232"/>
      <c r="K718" s="232"/>
      <c r="L718" s="232"/>
      <c r="M718" s="232"/>
      <c r="N718" s="232"/>
    </row>
    <row r="719" spans="1:14" s="112" customFormat="1" ht="31.5" x14ac:dyDescent="0.25">
      <c r="A719" s="23" t="s">
        <v>412</v>
      </c>
      <c r="B719" s="208" t="s">
        <v>413</v>
      </c>
      <c r="C719" s="389"/>
      <c r="D719" s="388"/>
      <c r="E719" s="6"/>
      <c r="F719" s="3"/>
      <c r="G719" s="35">
        <f>G720</f>
        <v>0</v>
      </c>
      <c r="H719" s="35">
        <f t="shared" ref="H719:I723" si="344">H720</f>
        <v>0</v>
      </c>
      <c r="I719" s="35">
        <f t="shared" si="344"/>
        <v>0</v>
      </c>
      <c r="J719" s="232"/>
      <c r="K719" s="232"/>
      <c r="L719" s="232"/>
      <c r="M719" s="232"/>
      <c r="N719" s="232"/>
    </row>
    <row r="720" spans="1:14" s="241" customFormat="1" ht="15.75" x14ac:dyDescent="0.25">
      <c r="A720" s="20" t="s">
        <v>187</v>
      </c>
      <c r="B720" s="389" t="s">
        <v>413</v>
      </c>
      <c r="C720" s="389" t="s">
        <v>132</v>
      </c>
      <c r="D720" s="388"/>
      <c r="E720" s="6"/>
      <c r="F720" s="3"/>
      <c r="G720" s="9">
        <f>G721</f>
        <v>0</v>
      </c>
      <c r="H720" s="9">
        <f t="shared" si="344"/>
        <v>0</v>
      </c>
      <c r="I720" s="9">
        <f t="shared" si="344"/>
        <v>0</v>
      </c>
      <c r="J720" s="232"/>
      <c r="K720" s="232"/>
      <c r="L720" s="232"/>
      <c r="M720" s="232"/>
      <c r="N720" s="232"/>
    </row>
    <row r="721" spans="1:14" s="241" customFormat="1" ht="15.75" x14ac:dyDescent="0.25">
      <c r="A721" s="20" t="s">
        <v>211</v>
      </c>
      <c r="B721" s="389" t="s">
        <v>413</v>
      </c>
      <c r="C721" s="389" t="s">
        <v>132</v>
      </c>
      <c r="D721" s="388" t="s">
        <v>122</v>
      </c>
      <c r="E721" s="6"/>
      <c r="F721" s="3"/>
      <c r="G721" s="9">
        <f>G722</f>
        <v>0</v>
      </c>
      <c r="H721" s="9">
        <f t="shared" si="344"/>
        <v>0</v>
      </c>
      <c r="I721" s="9">
        <f t="shared" si="344"/>
        <v>0</v>
      </c>
      <c r="J721" s="232"/>
      <c r="K721" s="232"/>
      <c r="L721" s="232"/>
      <c r="M721" s="232"/>
      <c r="N721" s="232"/>
    </row>
    <row r="722" spans="1:14" s="112" customFormat="1" ht="15.75" x14ac:dyDescent="0.25">
      <c r="A722" s="28" t="s">
        <v>213</v>
      </c>
      <c r="B722" s="389" t="s">
        <v>416</v>
      </c>
      <c r="C722" s="389" t="s">
        <v>132</v>
      </c>
      <c r="D722" s="388" t="s">
        <v>122</v>
      </c>
      <c r="E722" s="388"/>
      <c r="F722" s="2"/>
      <c r="G722" s="9">
        <f>G723</f>
        <v>0</v>
      </c>
      <c r="H722" s="9">
        <f t="shared" si="344"/>
        <v>0</v>
      </c>
      <c r="I722" s="9">
        <f t="shared" si="344"/>
        <v>0</v>
      </c>
      <c r="J722" s="232"/>
      <c r="K722" s="232"/>
      <c r="L722" s="232"/>
      <c r="M722" s="232"/>
      <c r="N722" s="232"/>
    </row>
    <row r="723" spans="1:14" s="112" customFormat="1" ht="31.5" x14ac:dyDescent="0.25">
      <c r="A723" s="21" t="s">
        <v>91</v>
      </c>
      <c r="B723" s="389" t="s">
        <v>416</v>
      </c>
      <c r="C723" s="389" t="s">
        <v>132</v>
      </c>
      <c r="D723" s="388" t="s">
        <v>122</v>
      </c>
      <c r="E723" s="388" t="s">
        <v>92</v>
      </c>
      <c r="F723" s="2"/>
      <c r="G723" s="9">
        <f>G724</f>
        <v>0</v>
      </c>
      <c r="H723" s="9">
        <f t="shared" si="344"/>
        <v>0</v>
      </c>
      <c r="I723" s="9">
        <f t="shared" si="344"/>
        <v>0</v>
      </c>
      <c r="J723" s="232"/>
      <c r="K723" s="232"/>
      <c r="L723" s="232"/>
      <c r="M723" s="232"/>
      <c r="N723" s="232"/>
    </row>
    <row r="724" spans="1:14" s="112" customFormat="1" ht="47.25" x14ac:dyDescent="0.25">
      <c r="A724" s="21" t="s">
        <v>93</v>
      </c>
      <c r="B724" s="389" t="s">
        <v>416</v>
      </c>
      <c r="C724" s="389" t="s">
        <v>132</v>
      </c>
      <c r="D724" s="388" t="s">
        <v>122</v>
      </c>
      <c r="E724" s="388" t="s">
        <v>94</v>
      </c>
      <c r="F724" s="2"/>
      <c r="G724" s="9">
        <f>'Ведом23-25'!I1075</f>
        <v>0</v>
      </c>
      <c r="H724" s="9">
        <f>'Ведом23-25'!J1075</f>
        <v>0</v>
      </c>
      <c r="I724" s="9">
        <f>'Ведом23-25'!K1075</f>
        <v>0</v>
      </c>
      <c r="J724" s="232"/>
      <c r="K724" s="232"/>
      <c r="L724" s="232"/>
      <c r="M724" s="232"/>
      <c r="N724" s="232"/>
    </row>
    <row r="725" spans="1:14" s="241" customFormat="1" ht="47.25" x14ac:dyDescent="0.25">
      <c r="A725" s="28" t="s">
        <v>938</v>
      </c>
      <c r="B725" s="389" t="s">
        <v>416</v>
      </c>
      <c r="C725" s="389" t="s">
        <v>132</v>
      </c>
      <c r="D725" s="388" t="s">
        <v>122</v>
      </c>
      <c r="E725" s="388" t="s">
        <v>94</v>
      </c>
      <c r="F725" s="2">
        <v>908</v>
      </c>
      <c r="G725" s="9">
        <f>G724</f>
        <v>0</v>
      </c>
      <c r="H725" s="9">
        <f t="shared" ref="H725:I725" si="345">H724</f>
        <v>0</v>
      </c>
      <c r="I725" s="9">
        <f t="shared" si="345"/>
        <v>0</v>
      </c>
      <c r="J725" s="232"/>
      <c r="K725" s="232"/>
      <c r="L725" s="232"/>
      <c r="M725" s="232"/>
      <c r="N725" s="232"/>
    </row>
    <row r="726" spans="1:14" s="112" customFormat="1" ht="31.5" x14ac:dyDescent="0.25">
      <c r="A726" s="34" t="s">
        <v>414</v>
      </c>
      <c r="B726" s="208" t="s">
        <v>415</v>
      </c>
      <c r="C726" s="389"/>
      <c r="D726" s="388"/>
      <c r="E726" s="6"/>
      <c r="F726" s="2"/>
      <c r="G726" s="35">
        <f>G727</f>
        <v>0</v>
      </c>
      <c r="H726" s="35">
        <f t="shared" ref="H726:I730" si="346">H727</f>
        <v>0</v>
      </c>
      <c r="I726" s="35">
        <f t="shared" si="346"/>
        <v>0</v>
      </c>
      <c r="J726" s="232"/>
      <c r="K726" s="232"/>
      <c r="L726" s="232"/>
      <c r="M726" s="232"/>
      <c r="N726" s="232"/>
    </row>
    <row r="727" spans="1:14" s="241" customFormat="1" ht="15.75" x14ac:dyDescent="0.25">
      <c r="A727" s="20" t="s">
        <v>187</v>
      </c>
      <c r="B727" s="389" t="s">
        <v>415</v>
      </c>
      <c r="C727" s="389" t="s">
        <v>132</v>
      </c>
      <c r="D727" s="388"/>
      <c r="E727" s="6"/>
      <c r="F727" s="2"/>
      <c r="G727" s="9">
        <f>G728</f>
        <v>0</v>
      </c>
      <c r="H727" s="9">
        <f t="shared" si="346"/>
        <v>0</v>
      </c>
      <c r="I727" s="9">
        <f t="shared" si="346"/>
        <v>0</v>
      </c>
      <c r="J727" s="232"/>
      <c r="K727" s="232"/>
      <c r="L727" s="232"/>
      <c r="M727" s="232"/>
      <c r="N727" s="232"/>
    </row>
    <row r="728" spans="1:14" s="241" customFormat="1" ht="15.75" x14ac:dyDescent="0.25">
      <c r="A728" s="20" t="s">
        <v>211</v>
      </c>
      <c r="B728" s="389" t="s">
        <v>415</v>
      </c>
      <c r="C728" s="389" t="s">
        <v>132</v>
      </c>
      <c r="D728" s="388" t="s">
        <v>122</v>
      </c>
      <c r="E728" s="6"/>
      <c r="F728" s="2"/>
      <c r="G728" s="9">
        <f>G729</f>
        <v>0</v>
      </c>
      <c r="H728" s="9">
        <f t="shared" si="346"/>
        <v>0</v>
      </c>
      <c r="I728" s="9">
        <f t="shared" si="346"/>
        <v>0</v>
      </c>
      <c r="J728" s="232"/>
      <c r="K728" s="232"/>
      <c r="L728" s="232"/>
      <c r="M728" s="232"/>
      <c r="N728" s="232"/>
    </row>
    <row r="729" spans="1:14" s="112" customFormat="1" ht="15.75" x14ac:dyDescent="0.25">
      <c r="A729" s="28" t="s">
        <v>214</v>
      </c>
      <c r="B729" s="389" t="s">
        <v>417</v>
      </c>
      <c r="C729" s="389" t="s">
        <v>132</v>
      </c>
      <c r="D729" s="388" t="s">
        <v>122</v>
      </c>
      <c r="E729" s="388"/>
      <c r="F729" s="2"/>
      <c r="G729" s="9">
        <f>G730</f>
        <v>0</v>
      </c>
      <c r="H729" s="9">
        <f t="shared" si="346"/>
        <v>0</v>
      </c>
      <c r="I729" s="9">
        <f t="shared" si="346"/>
        <v>0</v>
      </c>
      <c r="J729" s="232"/>
      <c r="K729" s="232"/>
      <c r="L729" s="232"/>
      <c r="M729" s="232"/>
      <c r="N729" s="232"/>
    </row>
    <row r="730" spans="1:14" s="112" customFormat="1" ht="31.5" x14ac:dyDescent="0.25">
      <c r="A730" s="21" t="s">
        <v>91</v>
      </c>
      <c r="B730" s="389" t="s">
        <v>417</v>
      </c>
      <c r="C730" s="389" t="s">
        <v>132</v>
      </c>
      <c r="D730" s="388" t="s">
        <v>122</v>
      </c>
      <c r="E730" s="388" t="s">
        <v>92</v>
      </c>
      <c r="F730" s="2"/>
      <c r="G730" s="9">
        <f>G731</f>
        <v>0</v>
      </c>
      <c r="H730" s="9">
        <f t="shared" si="346"/>
        <v>0</v>
      </c>
      <c r="I730" s="9">
        <f t="shared" si="346"/>
        <v>0</v>
      </c>
      <c r="J730" s="232"/>
      <c r="K730" s="232"/>
      <c r="L730" s="232"/>
      <c r="M730" s="232"/>
      <c r="N730" s="232"/>
    </row>
    <row r="731" spans="1:14" s="112" customFormat="1" ht="47.25" x14ac:dyDescent="0.25">
      <c r="A731" s="21" t="s">
        <v>93</v>
      </c>
      <c r="B731" s="389" t="s">
        <v>417</v>
      </c>
      <c r="C731" s="389" t="s">
        <v>132</v>
      </c>
      <c r="D731" s="388" t="s">
        <v>122</v>
      </c>
      <c r="E731" s="388" t="s">
        <v>94</v>
      </c>
      <c r="F731" s="2"/>
      <c r="G731" s="9">
        <f>'Ведом23-25'!I1081</f>
        <v>0</v>
      </c>
      <c r="H731" s="9">
        <f>'Ведом23-25'!J1081</f>
        <v>0</v>
      </c>
      <c r="I731" s="9">
        <f>'Ведом23-25'!K1081</f>
        <v>0</v>
      </c>
      <c r="J731" s="232"/>
      <c r="K731" s="232"/>
      <c r="L731" s="232"/>
      <c r="M731" s="232"/>
      <c r="N731" s="232"/>
    </row>
    <row r="732" spans="1:14" s="241" customFormat="1" ht="47.25" x14ac:dyDescent="0.25">
      <c r="A732" s="28" t="s">
        <v>938</v>
      </c>
      <c r="B732" s="389" t="s">
        <v>417</v>
      </c>
      <c r="C732" s="389" t="s">
        <v>132</v>
      </c>
      <c r="D732" s="388" t="s">
        <v>122</v>
      </c>
      <c r="E732" s="388" t="s">
        <v>94</v>
      </c>
      <c r="F732" s="2">
        <v>908</v>
      </c>
      <c r="G732" s="9">
        <f>G731</f>
        <v>0</v>
      </c>
      <c r="H732" s="9">
        <f t="shared" ref="H732:I732" si="347">H731</f>
        <v>0</v>
      </c>
      <c r="I732" s="9">
        <f t="shared" si="347"/>
        <v>0</v>
      </c>
      <c r="J732" s="232"/>
      <c r="K732" s="232"/>
      <c r="L732" s="232"/>
      <c r="M732" s="232"/>
      <c r="N732" s="232"/>
    </row>
    <row r="733" spans="1:14" s="112" customFormat="1" ht="31.5" x14ac:dyDescent="0.25">
      <c r="A733" s="34" t="s">
        <v>418</v>
      </c>
      <c r="B733" s="208" t="s">
        <v>419</v>
      </c>
      <c r="C733" s="389"/>
      <c r="D733" s="388"/>
      <c r="E733" s="6"/>
      <c r="F733" s="2"/>
      <c r="G733" s="35">
        <f>G734</f>
        <v>0</v>
      </c>
      <c r="H733" s="35">
        <f t="shared" ref="H733:I737" si="348">H734</f>
        <v>0</v>
      </c>
      <c r="I733" s="35">
        <f t="shared" si="348"/>
        <v>0</v>
      </c>
      <c r="J733" s="232"/>
      <c r="K733" s="232"/>
      <c r="L733" s="232"/>
      <c r="M733" s="232"/>
      <c r="N733" s="232"/>
    </row>
    <row r="734" spans="1:14" s="241" customFormat="1" ht="15.75" x14ac:dyDescent="0.25">
      <c r="A734" s="20" t="s">
        <v>187</v>
      </c>
      <c r="B734" s="389" t="s">
        <v>419</v>
      </c>
      <c r="C734" s="389" t="s">
        <v>132</v>
      </c>
      <c r="D734" s="388"/>
      <c r="E734" s="6"/>
      <c r="F734" s="2"/>
      <c r="G734" s="9">
        <f>G735</f>
        <v>0</v>
      </c>
      <c r="H734" s="9">
        <f t="shared" si="348"/>
        <v>0</v>
      </c>
      <c r="I734" s="9">
        <f t="shared" si="348"/>
        <v>0</v>
      </c>
      <c r="J734" s="232"/>
      <c r="K734" s="232"/>
      <c r="L734" s="232"/>
      <c r="M734" s="232"/>
      <c r="N734" s="232"/>
    </row>
    <row r="735" spans="1:14" s="241" customFormat="1" ht="15.75" x14ac:dyDescent="0.25">
      <c r="A735" s="20" t="s">
        <v>211</v>
      </c>
      <c r="B735" s="389" t="s">
        <v>419</v>
      </c>
      <c r="C735" s="389" t="s">
        <v>132</v>
      </c>
      <c r="D735" s="388" t="s">
        <v>122</v>
      </c>
      <c r="E735" s="6"/>
      <c r="F735" s="2"/>
      <c r="G735" s="9">
        <f>G736</f>
        <v>0</v>
      </c>
      <c r="H735" s="9">
        <f t="shared" si="348"/>
        <v>0</v>
      </c>
      <c r="I735" s="9">
        <f t="shared" si="348"/>
        <v>0</v>
      </c>
      <c r="J735" s="232"/>
      <c r="K735" s="232"/>
      <c r="L735" s="232"/>
      <c r="M735" s="232"/>
      <c r="N735" s="232"/>
    </row>
    <row r="736" spans="1:14" s="112" customFormat="1" ht="15.75" x14ac:dyDescent="0.25">
      <c r="A736" s="28" t="s">
        <v>215</v>
      </c>
      <c r="B736" s="389" t="s">
        <v>420</v>
      </c>
      <c r="C736" s="389" t="s">
        <v>132</v>
      </c>
      <c r="D736" s="388" t="s">
        <v>122</v>
      </c>
      <c r="E736" s="388"/>
      <c r="F736" s="2"/>
      <c r="G736" s="9">
        <f>G737</f>
        <v>0</v>
      </c>
      <c r="H736" s="9">
        <f t="shared" si="348"/>
        <v>0</v>
      </c>
      <c r="I736" s="9">
        <f t="shared" si="348"/>
        <v>0</v>
      </c>
      <c r="J736" s="232"/>
      <c r="K736" s="232"/>
      <c r="L736" s="232"/>
      <c r="M736" s="232"/>
      <c r="N736" s="232"/>
    </row>
    <row r="737" spans="1:14" s="112" customFormat="1" ht="31.5" x14ac:dyDescent="0.25">
      <c r="A737" s="21" t="s">
        <v>91</v>
      </c>
      <c r="B737" s="389" t="s">
        <v>420</v>
      </c>
      <c r="C737" s="389" t="s">
        <v>132</v>
      </c>
      <c r="D737" s="388" t="s">
        <v>122</v>
      </c>
      <c r="E737" s="388" t="s">
        <v>92</v>
      </c>
      <c r="F737" s="2"/>
      <c r="G737" s="9">
        <f>G738</f>
        <v>0</v>
      </c>
      <c r="H737" s="9">
        <f t="shared" si="348"/>
        <v>0</v>
      </c>
      <c r="I737" s="9">
        <f t="shared" si="348"/>
        <v>0</v>
      </c>
      <c r="J737" s="232"/>
      <c r="K737" s="232"/>
      <c r="L737" s="232"/>
      <c r="M737" s="232"/>
      <c r="N737" s="232"/>
    </row>
    <row r="738" spans="1:14" s="112" customFormat="1" ht="47.25" x14ac:dyDescent="0.25">
      <c r="A738" s="21" t="s">
        <v>93</v>
      </c>
      <c r="B738" s="389" t="s">
        <v>420</v>
      </c>
      <c r="C738" s="389" t="s">
        <v>132</v>
      </c>
      <c r="D738" s="388" t="s">
        <v>122</v>
      </c>
      <c r="E738" s="388" t="s">
        <v>94</v>
      </c>
      <c r="F738" s="2"/>
      <c r="G738" s="9">
        <f>'Ведом23-25'!I1085</f>
        <v>0</v>
      </c>
      <c r="H738" s="9">
        <f>'Ведом23-25'!J1085</f>
        <v>0</v>
      </c>
      <c r="I738" s="9">
        <f>'Ведом23-25'!K1085</f>
        <v>0</v>
      </c>
      <c r="J738" s="232"/>
      <c r="K738" s="232"/>
      <c r="L738" s="232"/>
      <c r="M738" s="232"/>
      <c r="N738" s="232"/>
    </row>
    <row r="739" spans="1:14" s="241" customFormat="1" ht="47.25" x14ac:dyDescent="0.25">
      <c r="A739" s="28" t="s">
        <v>938</v>
      </c>
      <c r="B739" s="389" t="s">
        <v>420</v>
      </c>
      <c r="C739" s="389" t="s">
        <v>132</v>
      </c>
      <c r="D739" s="388" t="s">
        <v>122</v>
      </c>
      <c r="E739" s="388" t="s">
        <v>94</v>
      </c>
      <c r="F739" s="2">
        <v>908</v>
      </c>
      <c r="G739" s="9">
        <f>G738</f>
        <v>0</v>
      </c>
      <c r="H739" s="9">
        <f t="shared" ref="H739:I739" si="349">H738</f>
        <v>0</v>
      </c>
      <c r="I739" s="9">
        <f t="shared" si="349"/>
        <v>0</v>
      </c>
      <c r="J739" s="232"/>
      <c r="K739" s="232"/>
      <c r="L739" s="232"/>
      <c r="M739" s="232"/>
      <c r="N739" s="232"/>
    </row>
    <row r="740" spans="1:14" s="112" customFormat="1" ht="31.5" x14ac:dyDescent="0.25">
      <c r="A740" s="23" t="s">
        <v>456</v>
      </c>
      <c r="B740" s="208" t="s">
        <v>457</v>
      </c>
      <c r="C740" s="389" t="s">
        <v>132</v>
      </c>
      <c r="D740" s="388" t="s">
        <v>122</v>
      </c>
      <c r="E740" s="6"/>
      <c r="F740" s="2"/>
      <c r="G740" s="35">
        <f>G741</f>
        <v>0</v>
      </c>
      <c r="H740" s="35">
        <f t="shared" ref="H740:I744" si="350">H741</f>
        <v>0</v>
      </c>
      <c r="I740" s="35">
        <f t="shared" si="350"/>
        <v>0</v>
      </c>
      <c r="J740" s="232"/>
      <c r="K740" s="232"/>
      <c r="L740" s="232"/>
      <c r="M740" s="232"/>
      <c r="N740" s="232"/>
    </row>
    <row r="741" spans="1:14" s="241" customFormat="1" ht="15.75" x14ac:dyDescent="0.25">
      <c r="A741" s="20" t="s">
        <v>187</v>
      </c>
      <c r="B741" s="389" t="s">
        <v>457</v>
      </c>
      <c r="C741" s="389" t="s">
        <v>132</v>
      </c>
      <c r="D741" s="388"/>
      <c r="E741" s="6"/>
      <c r="F741" s="2"/>
      <c r="G741" s="9">
        <f>G742</f>
        <v>0</v>
      </c>
      <c r="H741" s="9">
        <f t="shared" si="350"/>
        <v>0</v>
      </c>
      <c r="I741" s="9">
        <f t="shared" si="350"/>
        <v>0</v>
      </c>
      <c r="J741" s="232"/>
      <c r="K741" s="232"/>
      <c r="L741" s="232"/>
      <c r="M741" s="232"/>
      <c r="N741" s="232"/>
    </row>
    <row r="742" spans="1:14" s="241" customFormat="1" ht="15.75" x14ac:dyDescent="0.25">
      <c r="A742" s="20" t="s">
        <v>211</v>
      </c>
      <c r="B742" s="389" t="s">
        <v>457</v>
      </c>
      <c r="C742" s="389" t="s">
        <v>132</v>
      </c>
      <c r="D742" s="388" t="s">
        <v>122</v>
      </c>
      <c r="E742" s="6"/>
      <c r="F742" s="2"/>
      <c r="G742" s="9">
        <f>G743</f>
        <v>0</v>
      </c>
      <c r="H742" s="9">
        <f t="shared" si="350"/>
        <v>0</v>
      </c>
      <c r="I742" s="9">
        <f t="shared" si="350"/>
        <v>0</v>
      </c>
      <c r="J742" s="232"/>
      <c r="K742" s="232"/>
      <c r="L742" s="232"/>
      <c r="M742" s="232"/>
      <c r="N742" s="232"/>
    </row>
    <row r="743" spans="1:14" s="112" customFormat="1" ht="15.75" x14ac:dyDescent="0.25">
      <c r="A743" s="28" t="s">
        <v>216</v>
      </c>
      <c r="B743" s="389" t="s">
        <v>460</v>
      </c>
      <c r="C743" s="389" t="s">
        <v>132</v>
      </c>
      <c r="D743" s="388" t="s">
        <v>122</v>
      </c>
      <c r="E743" s="388"/>
      <c r="F743" s="2"/>
      <c r="G743" s="9">
        <f>G744</f>
        <v>0</v>
      </c>
      <c r="H743" s="9">
        <f t="shared" si="350"/>
        <v>0</v>
      </c>
      <c r="I743" s="9">
        <f t="shared" si="350"/>
        <v>0</v>
      </c>
      <c r="J743" s="232"/>
      <c r="K743" s="232"/>
      <c r="L743" s="232"/>
      <c r="M743" s="232"/>
      <c r="N743" s="232"/>
    </row>
    <row r="744" spans="1:14" s="112" customFormat="1" ht="31.5" x14ac:dyDescent="0.25">
      <c r="A744" s="21" t="s">
        <v>91</v>
      </c>
      <c r="B744" s="389" t="s">
        <v>460</v>
      </c>
      <c r="C744" s="389" t="s">
        <v>132</v>
      </c>
      <c r="D744" s="388" t="s">
        <v>122</v>
      </c>
      <c r="E744" s="388" t="s">
        <v>92</v>
      </c>
      <c r="F744" s="2"/>
      <c r="G744" s="9">
        <f>G745</f>
        <v>0</v>
      </c>
      <c r="H744" s="9">
        <f t="shared" si="350"/>
        <v>0</v>
      </c>
      <c r="I744" s="9">
        <f t="shared" si="350"/>
        <v>0</v>
      </c>
      <c r="J744" s="232"/>
      <c r="K744" s="232"/>
      <c r="L744" s="232"/>
      <c r="M744" s="232"/>
      <c r="N744" s="232"/>
    </row>
    <row r="745" spans="1:14" s="112" customFormat="1" ht="47.25" x14ac:dyDescent="0.25">
      <c r="A745" s="21" t="s">
        <v>93</v>
      </c>
      <c r="B745" s="389" t="s">
        <v>460</v>
      </c>
      <c r="C745" s="389" t="s">
        <v>132</v>
      </c>
      <c r="D745" s="388" t="s">
        <v>122</v>
      </c>
      <c r="E745" s="388" t="s">
        <v>94</v>
      </c>
      <c r="F745" s="2"/>
      <c r="G745" s="9">
        <f>'Ведом23-25'!I1089</f>
        <v>0</v>
      </c>
      <c r="H745" s="9">
        <f>'Ведом23-25'!J1089</f>
        <v>0</v>
      </c>
      <c r="I745" s="9">
        <f>'Ведом23-25'!K1089</f>
        <v>0</v>
      </c>
      <c r="J745" s="232"/>
      <c r="K745" s="232"/>
      <c r="L745" s="232"/>
      <c r="M745" s="232"/>
      <c r="N745" s="232"/>
    </row>
    <row r="746" spans="1:14" s="241" customFormat="1" ht="47.25" x14ac:dyDescent="0.25">
      <c r="A746" s="28" t="s">
        <v>938</v>
      </c>
      <c r="B746" s="389" t="s">
        <v>460</v>
      </c>
      <c r="C746" s="389" t="s">
        <v>132</v>
      </c>
      <c r="D746" s="388" t="s">
        <v>122</v>
      </c>
      <c r="E746" s="388" t="s">
        <v>94</v>
      </c>
      <c r="F746" s="2">
        <v>908</v>
      </c>
      <c r="G746" s="9">
        <f>G745</f>
        <v>0</v>
      </c>
      <c r="H746" s="9">
        <f t="shared" ref="H746:I746" si="351">H745</f>
        <v>0</v>
      </c>
      <c r="I746" s="9">
        <f t="shared" si="351"/>
        <v>0</v>
      </c>
      <c r="J746" s="232"/>
      <c r="K746" s="232"/>
      <c r="L746" s="232"/>
      <c r="M746" s="232"/>
      <c r="N746" s="232"/>
    </row>
    <row r="747" spans="1:14" s="112" customFormat="1" ht="31.5" x14ac:dyDescent="0.25">
      <c r="A747" s="121" t="s">
        <v>458</v>
      </c>
      <c r="B747" s="208" t="s">
        <v>459</v>
      </c>
      <c r="C747" s="389"/>
      <c r="D747" s="388"/>
      <c r="E747" s="6"/>
      <c r="F747" s="2"/>
      <c r="G747" s="35">
        <f>G748</f>
        <v>0</v>
      </c>
      <c r="H747" s="35">
        <f t="shared" ref="H747:I751" si="352">H748</f>
        <v>0</v>
      </c>
      <c r="I747" s="35">
        <f t="shared" si="352"/>
        <v>0</v>
      </c>
      <c r="J747" s="232"/>
      <c r="K747" s="232"/>
      <c r="L747" s="232"/>
      <c r="M747" s="232"/>
      <c r="N747" s="232"/>
    </row>
    <row r="748" spans="1:14" s="241" customFormat="1" ht="15.75" x14ac:dyDescent="0.25">
      <c r="A748" s="20" t="s">
        <v>187</v>
      </c>
      <c r="B748" s="389" t="s">
        <v>459</v>
      </c>
      <c r="C748" s="389" t="s">
        <v>132</v>
      </c>
      <c r="D748" s="388"/>
      <c r="E748" s="6"/>
      <c r="F748" s="2"/>
      <c r="G748" s="9">
        <f>G749</f>
        <v>0</v>
      </c>
      <c r="H748" s="9">
        <f t="shared" si="352"/>
        <v>0</v>
      </c>
      <c r="I748" s="9">
        <f t="shared" si="352"/>
        <v>0</v>
      </c>
      <c r="J748" s="232"/>
      <c r="K748" s="232"/>
      <c r="L748" s="232"/>
      <c r="M748" s="232"/>
      <c r="N748" s="232"/>
    </row>
    <row r="749" spans="1:14" s="241" customFormat="1" ht="15.75" x14ac:dyDescent="0.25">
      <c r="A749" s="20" t="s">
        <v>211</v>
      </c>
      <c r="B749" s="389" t="s">
        <v>459</v>
      </c>
      <c r="C749" s="389" t="s">
        <v>132</v>
      </c>
      <c r="D749" s="388" t="s">
        <v>122</v>
      </c>
      <c r="E749" s="6"/>
      <c r="F749" s="2"/>
      <c r="G749" s="9">
        <f>G750</f>
        <v>0</v>
      </c>
      <c r="H749" s="9">
        <f t="shared" si="352"/>
        <v>0</v>
      </c>
      <c r="I749" s="9">
        <f t="shared" si="352"/>
        <v>0</v>
      </c>
      <c r="J749" s="232"/>
      <c r="K749" s="232"/>
      <c r="L749" s="232"/>
      <c r="M749" s="232"/>
      <c r="N749" s="232"/>
    </row>
    <row r="750" spans="1:14" s="112" customFormat="1" ht="31.5" x14ac:dyDescent="0.25">
      <c r="A750" s="90" t="s">
        <v>217</v>
      </c>
      <c r="B750" s="389" t="s">
        <v>461</v>
      </c>
      <c r="C750" s="389" t="s">
        <v>132</v>
      </c>
      <c r="D750" s="388" t="s">
        <v>122</v>
      </c>
      <c r="E750" s="388"/>
      <c r="F750" s="2"/>
      <c r="G750" s="9">
        <f>G751</f>
        <v>0</v>
      </c>
      <c r="H750" s="9">
        <f t="shared" si="352"/>
        <v>0</v>
      </c>
      <c r="I750" s="9">
        <f t="shared" si="352"/>
        <v>0</v>
      </c>
      <c r="J750" s="232"/>
      <c r="K750" s="232"/>
      <c r="L750" s="232"/>
      <c r="M750" s="232"/>
      <c r="N750" s="232"/>
    </row>
    <row r="751" spans="1:14" s="112" customFormat="1" ht="31.5" x14ac:dyDescent="0.25">
      <c r="A751" s="21" t="s">
        <v>91</v>
      </c>
      <c r="B751" s="389" t="s">
        <v>461</v>
      </c>
      <c r="C751" s="389" t="s">
        <v>132</v>
      </c>
      <c r="D751" s="388" t="s">
        <v>122</v>
      </c>
      <c r="E751" s="388" t="s">
        <v>92</v>
      </c>
      <c r="F751" s="2"/>
      <c r="G751" s="9">
        <f>G752</f>
        <v>0</v>
      </c>
      <c r="H751" s="9">
        <f t="shared" si="352"/>
        <v>0</v>
      </c>
      <c r="I751" s="9">
        <f t="shared" si="352"/>
        <v>0</v>
      </c>
      <c r="J751" s="232"/>
      <c r="K751" s="232"/>
      <c r="L751" s="232"/>
      <c r="M751" s="232"/>
      <c r="N751" s="232"/>
    </row>
    <row r="752" spans="1:14" s="112" customFormat="1" ht="47.25" x14ac:dyDescent="0.25">
      <c r="A752" s="21" t="s">
        <v>93</v>
      </c>
      <c r="B752" s="389" t="s">
        <v>461</v>
      </c>
      <c r="C752" s="389" t="s">
        <v>132</v>
      </c>
      <c r="D752" s="388" t="s">
        <v>122</v>
      </c>
      <c r="E752" s="388" t="s">
        <v>94</v>
      </c>
      <c r="F752" s="2"/>
      <c r="G752" s="9">
        <f>'Ведом23-25'!I1093</f>
        <v>0</v>
      </c>
      <c r="H752" s="9">
        <f>'Ведом23-25'!J1093</f>
        <v>0</v>
      </c>
      <c r="I752" s="9">
        <f>'Ведом23-25'!K1093</f>
        <v>0</v>
      </c>
      <c r="J752" s="232"/>
      <c r="K752" s="232"/>
      <c r="L752" s="232"/>
      <c r="M752" s="232"/>
      <c r="N752" s="232"/>
    </row>
    <row r="753" spans="1:14" s="241" customFormat="1" ht="47.25" x14ac:dyDescent="0.25">
      <c r="A753" s="28" t="s">
        <v>938</v>
      </c>
      <c r="B753" s="389" t="s">
        <v>461</v>
      </c>
      <c r="C753" s="389" t="s">
        <v>132</v>
      </c>
      <c r="D753" s="388" t="s">
        <v>122</v>
      </c>
      <c r="E753" s="388" t="s">
        <v>94</v>
      </c>
      <c r="F753" s="2">
        <v>908</v>
      </c>
      <c r="G753" s="9">
        <f>G752</f>
        <v>0</v>
      </c>
      <c r="H753" s="9">
        <f t="shared" ref="H753:I753" si="353">H752</f>
        <v>0</v>
      </c>
      <c r="I753" s="9">
        <f t="shared" si="353"/>
        <v>0</v>
      </c>
      <c r="J753" s="232"/>
      <c r="K753" s="232"/>
      <c r="L753" s="232"/>
      <c r="M753" s="232"/>
      <c r="N753" s="232"/>
    </row>
    <row r="754" spans="1:14" s="112" customFormat="1" ht="31.5" x14ac:dyDescent="0.25">
      <c r="A754" s="121" t="s">
        <v>422</v>
      </c>
      <c r="B754" s="208" t="s">
        <v>423</v>
      </c>
      <c r="C754" s="389"/>
      <c r="D754" s="388"/>
      <c r="E754" s="6"/>
      <c r="F754" s="2"/>
      <c r="G754" s="35">
        <f>G755</f>
        <v>0</v>
      </c>
      <c r="H754" s="35">
        <f t="shared" ref="H754:I758" si="354">H755</f>
        <v>0</v>
      </c>
      <c r="I754" s="35">
        <f t="shared" si="354"/>
        <v>0</v>
      </c>
      <c r="J754" s="232"/>
      <c r="K754" s="232"/>
      <c r="L754" s="232"/>
      <c r="M754" s="232"/>
      <c r="N754" s="232"/>
    </row>
    <row r="755" spans="1:14" s="241" customFormat="1" ht="15.75" x14ac:dyDescent="0.25">
      <c r="A755" s="20" t="s">
        <v>187</v>
      </c>
      <c r="B755" s="389" t="s">
        <v>423</v>
      </c>
      <c r="C755" s="389" t="s">
        <v>132</v>
      </c>
      <c r="D755" s="388"/>
      <c r="E755" s="6"/>
      <c r="F755" s="2"/>
      <c r="G755" s="9">
        <f>G756</f>
        <v>0</v>
      </c>
      <c r="H755" s="9">
        <f t="shared" si="354"/>
        <v>0</v>
      </c>
      <c r="I755" s="9">
        <f t="shared" si="354"/>
        <v>0</v>
      </c>
      <c r="J755" s="232"/>
      <c r="K755" s="232"/>
      <c r="L755" s="232"/>
      <c r="M755" s="232"/>
      <c r="N755" s="232"/>
    </row>
    <row r="756" spans="1:14" s="241" customFormat="1" ht="15.75" x14ac:dyDescent="0.25">
      <c r="A756" s="20" t="s">
        <v>211</v>
      </c>
      <c r="B756" s="389" t="s">
        <v>423</v>
      </c>
      <c r="C756" s="389" t="s">
        <v>132</v>
      </c>
      <c r="D756" s="388" t="s">
        <v>122</v>
      </c>
      <c r="E756" s="6"/>
      <c r="F756" s="2"/>
      <c r="G756" s="9">
        <f>G757</f>
        <v>0</v>
      </c>
      <c r="H756" s="9">
        <f t="shared" si="354"/>
        <v>0</v>
      </c>
      <c r="I756" s="9">
        <f t="shared" si="354"/>
        <v>0</v>
      </c>
      <c r="J756" s="232"/>
      <c r="K756" s="232"/>
      <c r="L756" s="232"/>
      <c r="M756" s="232"/>
      <c r="N756" s="232"/>
    </row>
    <row r="757" spans="1:14" s="241" customFormat="1" ht="15.75" x14ac:dyDescent="0.25">
      <c r="A757" s="90" t="s">
        <v>218</v>
      </c>
      <c r="B757" s="389" t="s">
        <v>421</v>
      </c>
      <c r="C757" s="389" t="s">
        <v>132</v>
      </c>
      <c r="D757" s="388" t="s">
        <v>122</v>
      </c>
      <c r="E757" s="388"/>
      <c r="F757" s="2"/>
      <c r="G757" s="9">
        <f>G758</f>
        <v>0</v>
      </c>
      <c r="H757" s="9">
        <f t="shared" si="354"/>
        <v>0</v>
      </c>
      <c r="I757" s="9">
        <f t="shared" si="354"/>
        <v>0</v>
      </c>
      <c r="J757" s="232"/>
      <c r="K757" s="232"/>
      <c r="L757" s="232"/>
      <c r="M757" s="232"/>
      <c r="N757" s="232"/>
    </row>
    <row r="758" spans="1:14" s="241" customFormat="1" ht="31.5" x14ac:dyDescent="0.25">
      <c r="A758" s="386" t="s">
        <v>91</v>
      </c>
      <c r="B758" s="389" t="s">
        <v>421</v>
      </c>
      <c r="C758" s="389" t="s">
        <v>132</v>
      </c>
      <c r="D758" s="388" t="s">
        <v>122</v>
      </c>
      <c r="E758" s="388" t="s">
        <v>92</v>
      </c>
      <c r="F758" s="2"/>
      <c r="G758" s="9">
        <f>G759</f>
        <v>0</v>
      </c>
      <c r="H758" s="9">
        <f t="shared" si="354"/>
        <v>0</v>
      </c>
      <c r="I758" s="9">
        <f t="shared" si="354"/>
        <v>0</v>
      </c>
      <c r="J758" s="232"/>
      <c r="K758" s="232"/>
      <c r="L758" s="232"/>
      <c r="M758" s="232"/>
      <c r="N758" s="232"/>
    </row>
    <row r="759" spans="1:14" s="241" customFormat="1" ht="47.25" x14ac:dyDescent="0.25">
      <c r="A759" s="386" t="s">
        <v>93</v>
      </c>
      <c r="B759" s="389" t="s">
        <v>421</v>
      </c>
      <c r="C759" s="389" t="s">
        <v>132</v>
      </c>
      <c r="D759" s="388" t="s">
        <v>122</v>
      </c>
      <c r="E759" s="388" t="s">
        <v>94</v>
      </c>
      <c r="F759" s="2"/>
      <c r="G759" s="9">
        <f>'Ведом23-25'!I1097</f>
        <v>0</v>
      </c>
      <c r="H759" s="9">
        <f>'Ведом23-25'!J1097</f>
        <v>0</v>
      </c>
      <c r="I759" s="9">
        <f>'Ведом23-25'!K1097</f>
        <v>0</v>
      </c>
      <c r="J759" s="232"/>
      <c r="K759" s="232"/>
      <c r="L759" s="232"/>
      <c r="M759" s="232"/>
      <c r="N759" s="232"/>
    </row>
    <row r="760" spans="1:14" s="241" customFormat="1" ht="47.25" x14ac:dyDescent="0.25">
      <c r="A760" s="28" t="s">
        <v>938</v>
      </c>
      <c r="B760" s="389" t="s">
        <v>421</v>
      </c>
      <c r="C760" s="389" t="s">
        <v>132</v>
      </c>
      <c r="D760" s="388" t="s">
        <v>122</v>
      </c>
      <c r="E760" s="388" t="s">
        <v>94</v>
      </c>
      <c r="F760" s="2">
        <v>908</v>
      </c>
      <c r="G760" s="9">
        <f>G759</f>
        <v>0</v>
      </c>
      <c r="H760" s="9">
        <f t="shared" ref="H760:I760" si="355">H759</f>
        <v>0</v>
      </c>
      <c r="I760" s="9">
        <f t="shared" si="355"/>
        <v>0</v>
      </c>
      <c r="J760" s="232"/>
      <c r="K760" s="232"/>
      <c r="L760" s="232"/>
      <c r="M760" s="232"/>
      <c r="N760" s="232"/>
    </row>
    <row r="761" spans="1:14" s="241" customFormat="1" ht="31.5" x14ac:dyDescent="0.25">
      <c r="A761" s="207" t="s">
        <v>866</v>
      </c>
      <c r="B761" s="208" t="s">
        <v>868</v>
      </c>
      <c r="C761" s="389"/>
      <c r="D761" s="388"/>
      <c r="E761" s="6"/>
      <c r="F761" s="2"/>
      <c r="G761" s="35">
        <f>G762</f>
        <v>22222.222000000002</v>
      </c>
      <c r="H761" s="35">
        <f t="shared" ref="H761:I765" si="356">H762</f>
        <v>0</v>
      </c>
      <c r="I761" s="35">
        <f t="shared" si="356"/>
        <v>0</v>
      </c>
      <c r="J761" s="232"/>
      <c r="K761" s="232"/>
      <c r="L761" s="232"/>
      <c r="M761" s="232"/>
      <c r="N761" s="232"/>
    </row>
    <row r="762" spans="1:14" s="241" customFormat="1" ht="15.75" x14ac:dyDescent="0.25">
      <c r="A762" s="20" t="s">
        <v>187</v>
      </c>
      <c r="B762" s="389" t="s">
        <v>868</v>
      </c>
      <c r="C762" s="389" t="s">
        <v>132</v>
      </c>
      <c r="D762" s="388"/>
      <c r="E762" s="6"/>
      <c r="F762" s="2"/>
      <c r="G762" s="9">
        <f>G763</f>
        <v>22222.222000000002</v>
      </c>
      <c r="H762" s="9">
        <f t="shared" si="356"/>
        <v>0</v>
      </c>
      <c r="I762" s="9">
        <f t="shared" si="356"/>
        <v>0</v>
      </c>
      <c r="J762" s="232"/>
      <c r="K762" s="232"/>
      <c r="L762" s="232"/>
      <c r="M762" s="232"/>
      <c r="N762" s="232"/>
    </row>
    <row r="763" spans="1:14" s="241" customFormat="1" ht="15.75" x14ac:dyDescent="0.25">
      <c r="A763" s="20" t="s">
        <v>211</v>
      </c>
      <c r="B763" s="389" t="s">
        <v>868</v>
      </c>
      <c r="C763" s="389" t="s">
        <v>132</v>
      </c>
      <c r="D763" s="388" t="s">
        <v>122</v>
      </c>
      <c r="E763" s="6"/>
      <c r="F763" s="2"/>
      <c r="G763" s="9">
        <f>G764</f>
        <v>22222.222000000002</v>
      </c>
      <c r="H763" s="9">
        <f t="shared" si="356"/>
        <v>0</v>
      </c>
      <c r="I763" s="9">
        <f t="shared" si="356"/>
        <v>0</v>
      </c>
      <c r="J763" s="232"/>
      <c r="K763" s="232"/>
      <c r="L763" s="232"/>
      <c r="M763" s="232"/>
      <c r="N763" s="232"/>
    </row>
    <row r="764" spans="1:14" s="241" customFormat="1" ht="31.5" x14ac:dyDescent="0.25">
      <c r="A764" s="386" t="s">
        <v>869</v>
      </c>
      <c r="B764" s="389" t="s">
        <v>867</v>
      </c>
      <c r="C764" s="389" t="s">
        <v>132</v>
      </c>
      <c r="D764" s="388" t="s">
        <v>122</v>
      </c>
      <c r="E764" s="388"/>
      <c r="F764" s="2"/>
      <c r="G764" s="9">
        <f>G765</f>
        <v>22222.222000000002</v>
      </c>
      <c r="H764" s="9">
        <f t="shared" si="356"/>
        <v>0</v>
      </c>
      <c r="I764" s="9">
        <f t="shared" si="356"/>
        <v>0</v>
      </c>
      <c r="J764" s="232"/>
      <c r="K764" s="232"/>
      <c r="L764" s="232"/>
      <c r="M764" s="232"/>
      <c r="N764" s="232"/>
    </row>
    <row r="765" spans="1:14" s="241" customFormat="1" ht="31.5" x14ac:dyDescent="0.25">
      <c r="A765" s="386" t="s">
        <v>91</v>
      </c>
      <c r="B765" s="389" t="s">
        <v>867</v>
      </c>
      <c r="C765" s="389" t="s">
        <v>132</v>
      </c>
      <c r="D765" s="388" t="s">
        <v>122</v>
      </c>
      <c r="E765" s="388" t="s">
        <v>92</v>
      </c>
      <c r="F765" s="2"/>
      <c r="G765" s="9">
        <f>G766</f>
        <v>22222.222000000002</v>
      </c>
      <c r="H765" s="9">
        <f t="shared" si="356"/>
        <v>0</v>
      </c>
      <c r="I765" s="9">
        <f t="shared" si="356"/>
        <v>0</v>
      </c>
      <c r="J765" s="232"/>
      <c r="K765" s="232"/>
      <c r="L765" s="232"/>
      <c r="M765" s="232"/>
      <c r="N765" s="232"/>
    </row>
    <row r="766" spans="1:14" s="241" customFormat="1" ht="47.25" x14ac:dyDescent="0.25">
      <c r="A766" s="386" t="s">
        <v>93</v>
      </c>
      <c r="B766" s="389" t="s">
        <v>867</v>
      </c>
      <c r="C766" s="389" t="s">
        <v>132</v>
      </c>
      <c r="D766" s="388" t="s">
        <v>122</v>
      </c>
      <c r="E766" s="388" t="s">
        <v>94</v>
      </c>
      <c r="F766" s="2"/>
      <c r="G766" s="9">
        <f>'Ведом23-25'!I1101</f>
        <v>22222.222000000002</v>
      </c>
      <c r="H766" s="9">
        <f>'Ведом23-25'!J1101</f>
        <v>0</v>
      </c>
      <c r="I766" s="9">
        <f>'Ведом23-25'!K1101</f>
        <v>0</v>
      </c>
      <c r="J766" s="232"/>
      <c r="K766" s="232"/>
      <c r="L766" s="232"/>
      <c r="M766" s="232"/>
      <c r="N766" s="232"/>
    </row>
    <row r="767" spans="1:14" s="241" customFormat="1" ht="47.25" x14ac:dyDescent="0.25">
      <c r="A767" s="28" t="s">
        <v>938</v>
      </c>
      <c r="B767" s="389" t="s">
        <v>867</v>
      </c>
      <c r="C767" s="389" t="s">
        <v>132</v>
      </c>
      <c r="D767" s="388" t="s">
        <v>122</v>
      </c>
      <c r="E767" s="388" t="s">
        <v>94</v>
      </c>
      <c r="F767" s="2">
        <v>908</v>
      </c>
      <c r="G767" s="9">
        <f>G766</f>
        <v>22222.222000000002</v>
      </c>
      <c r="H767" s="9">
        <f t="shared" ref="H767:I767" si="357">H766</f>
        <v>0</v>
      </c>
      <c r="I767" s="9">
        <f t="shared" si="357"/>
        <v>0</v>
      </c>
      <c r="J767" s="232"/>
      <c r="K767" s="232"/>
      <c r="L767" s="232"/>
      <c r="M767" s="232"/>
      <c r="N767" s="232"/>
    </row>
    <row r="768" spans="1:14" s="241" customFormat="1" ht="47.25" x14ac:dyDescent="0.25">
      <c r="A768" s="207" t="s">
        <v>957</v>
      </c>
      <c r="B768" s="208" t="s">
        <v>168</v>
      </c>
      <c r="C768" s="208"/>
      <c r="D768" s="388"/>
      <c r="E768" s="388"/>
      <c r="F768" s="2"/>
      <c r="G768" s="35">
        <f>G769</f>
        <v>120</v>
      </c>
      <c r="H768" s="35">
        <f t="shared" ref="H768:I770" si="358">H769</f>
        <v>120</v>
      </c>
      <c r="I768" s="35">
        <f t="shared" si="358"/>
        <v>120</v>
      </c>
      <c r="J768" s="232"/>
      <c r="K768" s="232"/>
      <c r="L768" s="232"/>
      <c r="M768" s="232"/>
      <c r="N768" s="232"/>
    </row>
    <row r="769" spans="1:14" s="241" customFormat="1" ht="31.5" x14ac:dyDescent="0.25">
      <c r="A769" s="207" t="s">
        <v>487</v>
      </c>
      <c r="B769" s="208" t="s">
        <v>488</v>
      </c>
      <c r="C769" s="208"/>
      <c r="D769" s="388"/>
      <c r="E769" s="388"/>
      <c r="F769" s="2"/>
      <c r="G769" s="35">
        <f>G770</f>
        <v>120</v>
      </c>
      <c r="H769" s="35">
        <f t="shared" si="358"/>
        <v>120</v>
      </c>
      <c r="I769" s="35">
        <f t="shared" si="358"/>
        <v>120</v>
      </c>
      <c r="J769" s="232"/>
      <c r="K769" s="232"/>
      <c r="L769" s="232"/>
      <c r="M769" s="232"/>
      <c r="N769" s="232"/>
    </row>
    <row r="770" spans="1:14" s="241" customFormat="1" ht="15.75" x14ac:dyDescent="0.25">
      <c r="A770" s="28" t="s">
        <v>83</v>
      </c>
      <c r="B770" s="389" t="s">
        <v>488</v>
      </c>
      <c r="C770" s="389" t="s">
        <v>84</v>
      </c>
      <c r="D770" s="388"/>
      <c r="E770" s="388"/>
      <c r="F770" s="2"/>
      <c r="G770" s="9">
        <f>G771</f>
        <v>120</v>
      </c>
      <c r="H770" s="9">
        <f t="shared" si="358"/>
        <v>120</v>
      </c>
      <c r="I770" s="9">
        <f t="shared" si="358"/>
        <v>120</v>
      </c>
      <c r="J770" s="232"/>
      <c r="K770" s="232"/>
      <c r="L770" s="232"/>
      <c r="M770" s="232"/>
      <c r="N770" s="232"/>
    </row>
    <row r="771" spans="1:14" s="241" customFormat="1" ht="15.75" x14ac:dyDescent="0.25">
      <c r="A771" s="386" t="s">
        <v>98</v>
      </c>
      <c r="B771" s="389" t="s">
        <v>488</v>
      </c>
      <c r="C771" s="389" t="s">
        <v>84</v>
      </c>
      <c r="D771" s="388" t="s">
        <v>99</v>
      </c>
      <c r="E771" s="388"/>
      <c r="F771" s="2"/>
      <c r="G771" s="9">
        <f>G772+G784+G788+G792+G796</f>
        <v>120</v>
      </c>
      <c r="H771" s="9">
        <f t="shared" ref="H771:I771" si="359">H772+H784+H788+H792+H796</f>
        <v>120</v>
      </c>
      <c r="I771" s="9">
        <f t="shared" si="359"/>
        <v>120</v>
      </c>
      <c r="J771" s="232"/>
      <c r="K771" s="232"/>
      <c r="L771" s="232"/>
      <c r="M771" s="232"/>
      <c r="N771" s="232"/>
    </row>
    <row r="772" spans="1:14" s="241" customFormat="1" ht="31.5" x14ac:dyDescent="0.25">
      <c r="A772" s="90" t="s">
        <v>169</v>
      </c>
      <c r="B772" s="389" t="s">
        <v>489</v>
      </c>
      <c r="C772" s="389" t="s">
        <v>84</v>
      </c>
      <c r="D772" s="388" t="s">
        <v>99</v>
      </c>
      <c r="E772" s="388"/>
      <c r="F772" s="2"/>
      <c r="G772" s="9">
        <f>G773+G776+G780</f>
        <v>100</v>
      </c>
      <c r="H772" s="9">
        <f t="shared" ref="H772:I772" si="360">H773+H776+H780</f>
        <v>100</v>
      </c>
      <c r="I772" s="9">
        <f t="shared" si="360"/>
        <v>100</v>
      </c>
      <c r="J772" s="232"/>
      <c r="K772" s="232"/>
      <c r="L772" s="232"/>
      <c r="M772" s="232"/>
      <c r="N772" s="232"/>
    </row>
    <row r="773" spans="1:14" s="241" customFormat="1" ht="31.5" x14ac:dyDescent="0.25">
      <c r="A773" s="386" t="s">
        <v>91</v>
      </c>
      <c r="B773" s="389" t="s">
        <v>489</v>
      </c>
      <c r="C773" s="389" t="s">
        <v>84</v>
      </c>
      <c r="D773" s="388" t="s">
        <v>99</v>
      </c>
      <c r="E773" s="389" t="s">
        <v>92</v>
      </c>
      <c r="F773" s="2"/>
      <c r="G773" s="9">
        <f>G774</f>
        <v>100</v>
      </c>
      <c r="H773" s="9">
        <f t="shared" ref="H773:I773" si="361">H774</f>
        <v>0</v>
      </c>
      <c r="I773" s="9">
        <f t="shared" si="361"/>
        <v>0</v>
      </c>
      <c r="J773" s="232"/>
      <c r="K773" s="232"/>
      <c r="L773" s="232"/>
      <c r="M773" s="232"/>
      <c r="N773" s="232"/>
    </row>
    <row r="774" spans="1:14" s="112" customFormat="1" ht="47.25" x14ac:dyDescent="0.25">
      <c r="A774" s="386" t="s">
        <v>93</v>
      </c>
      <c r="B774" s="389" t="s">
        <v>489</v>
      </c>
      <c r="C774" s="389" t="s">
        <v>84</v>
      </c>
      <c r="D774" s="388" t="s">
        <v>99</v>
      </c>
      <c r="E774" s="389" t="s">
        <v>94</v>
      </c>
      <c r="F774" s="2"/>
      <c r="G774" s="9">
        <f>'Ведом23-25'!I292</f>
        <v>100</v>
      </c>
      <c r="H774" s="9">
        <f>'Ведом23-25'!J292</f>
        <v>0</v>
      </c>
      <c r="I774" s="9">
        <f>'Ведом23-25'!K292</f>
        <v>0</v>
      </c>
      <c r="J774" s="232"/>
      <c r="K774" s="232"/>
      <c r="L774" s="232"/>
      <c r="M774" s="232"/>
      <c r="N774" s="232"/>
    </row>
    <row r="775" spans="1:14" s="241" customFormat="1" ht="47.25" x14ac:dyDescent="0.25">
      <c r="A775" s="386" t="s">
        <v>937</v>
      </c>
      <c r="B775" s="389" t="s">
        <v>489</v>
      </c>
      <c r="C775" s="389" t="s">
        <v>84</v>
      </c>
      <c r="D775" s="388" t="s">
        <v>99</v>
      </c>
      <c r="E775" s="389" t="s">
        <v>94</v>
      </c>
      <c r="F775" s="2">
        <v>903</v>
      </c>
      <c r="G775" s="9">
        <f>G774</f>
        <v>100</v>
      </c>
      <c r="H775" s="9">
        <f t="shared" ref="H775:I775" si="362">H774</f>
        <v>0</v>
      </c>
      <c r="I775" s="9">
        <f t="shared" si="362"/>
        <v>0</v>
      </c>
      <c r="J775" s="232"/>
      <c r="K775" s="232"/>
      <c r="L775" s="232"/>
      <c r="M775" s="232"/>
      <c r="N775" s="232"/>
    </row>
    <row r="776" spans="1:14" s="241" customFormat="1" ht="31.5" x14ac:dyDescent="0.25">
      <c r="A776" s="90" t="s">
        <v>169</v>
      </c>
      <c r="B776" s="389" t="s">
        <v>489</v>
      </c>
      <c r="C776" s="389" t="s">
        <v>84</v>
      </c>
      <c r="D776" s="388" t="s">
        <v>99</v>
      </c>
      <c r="E776" s="389"/>
      <c r="F776" s="2"/>
      <c r="G776" s="9">
        <f>G777</f>
        <v>0</v>
      </c>
      <c r="H776" s="9">
        <f t="shared" ref="H776:I777" si="363">H777</f>
        <v>100</v>
      </c>
      <c r="I776" s="9">
        <f t="shared" si="363"/>
        <v>0</v>
      </c>
      <c r="J776" s="232"/>
      <c r="K776" s="232"/>
      <c r="L776" s="232"/>
      <c r="M776" s="232"/>
      <c r="N776" s="232"/>
    </row>
    <row r="777" spans="1:14" s="241" customFormat="1" ht="31.5" x14ac:dyDescent="0.25">
      <c r="A777" s="386" t="s">
        <v>91</v>
      </c>
      <c r="B777" s="389" t="s">
        <v>489</v>
      </c>
      <c r="C777" s="389" t="s">
        <v>84</v>
      </c>
      <c r="D777" s="388" t="s">
        <v>99</v>
      </c>
      <c r="E777" s="389" t="s">
        <v>92</v>
      </c>
      <c r="F777" s="2"/>
      <c r="G777" s="9">
        <f>G778</f>
        <v>0</v>
      </c>
      <c r="H777" s="9">
        <f t="shared" si="363"/>
        <v>100</v>
      </c>
      <c r="I777" s="9">
        <f t="shared" si="363"/>
        <v>0</v>
      </c>
      <c r="J777" s="232"/>
      <c r="K777" s="232"/>
      <c r="L777" s="232"/>
      <c r="M777" s="232"/>
      <c r="N777" s="232"/>
    </row>
    <row r="778" spans="1:14" s="241" customFormat="1" ht="47.25" x14ac:dyDescent="0.25">
      <c r="A778" s="386" t="s">
        <v>93</v>
      </c>
      <c r="B778" s="389" t="s">
        <v>489</v>
      </c>
      <c r="C778" s="389" t="s">
        <v>84</v>
      </c>
      <c r="D778" s="388" t="s">
        <v>99</v>
      </c>
      <c r="E778" s="389" t="s">
        <v>94</v>
      </c>
      <c r="F778" s="2"/>
      <c r="G778" s="9">
        <f>'Ведом23-25'!I644</f>
        <v>0</v>
      </c>
      <c r="H778" s="9">
        <f>'Ведом23-25'!J644</f>
        <v>100</v>
      </c>
      <c r="I778" s="9">
        <f>'Ведом23-25'!K644</f>
        <v>0</v>
      </c>
      <c r="J778" s="232"/>
      <c r="K778" s="232"/>
      <c r="L778" s="232"/>
      <c r="M778" s="232"/>
      <c r="N778" s="232"/>
    </row>
    <row r="779" spans="1:14" s="241" customFormat="1" ht="31.5" x14ac:dyDescent="0.25">
      <c r="A779" s="97" t="s">
        <v>939</v>
      </c>
      <c r="B779" s="389" t="s">
        <v>489</v>
      </c>
      <c r="C779" s="389" t="s">
        <v>84</v>
      </c>
      <c r="D779" s="388" t="s">
        <v>99</v>
      </c>
      <c r="E779" s="389" t="s">
        <v>94</v>
      </c>
      <c r="F779" s="2">
        <v>906</v>
      </c>
      <c r="G779" s="9">
        <f>G778</f>
        <v>0</v>
      </c>
      <c r="H779" s="9">
        <f t="shared" ref="H779:I779" si="364">H778</f>
        <v>100</v>
      </c>
      <c r="I779" s="9">
        <f t="shared" si="364"/>
        <v>0</v>
      </c>
      <c r="J779" s="232"/>
      <c r="K779" s="232"/>
      <c r="L779" s="232"/>
      <c r="M779" s="232"/>
      <c r="N779" s="232"/>
    </row>
    <row r="780" spans="1:14" s="241" customFormat="1" ht="31.5" x14ac:dyDescent="0.25">
      <c r="A780" s="90" t="s">
        <v>169</v>
      </c>
      <c r="B780" s="389" t="s">
        <v>489</v>
      </c>
      <c r="C780" s="389" t="s">
        <v>84</v>
      </c>
      <c r="D780" s="388" t="s">
        <v>99</v>
      </c>
      <c r="E780" s="389"/>
      <c r="F780" s="2"/>
      <c r="G780" s="9">
        <f>G781</f>
        <v>0</v>
      </c>
      <c r="H780" s="9">
        <f t="shared" ref="H780:I781" si="365">H781</f>
        <v>0</v>
      </c>
      <c r="I780" s="9">
        <f t="shared" si="365"/>
        <v>100</v>
      </c>
      <c r="J780" s="232"/>
      <c r="K780" s="232"/>
      <c r="L780" s="232"/>
      <c r="M780" s="232"/>
      <c r="N780" s="232"/>
    </row>
    <row r="781" spans="1:14" s="241" customFormat="1" ht="31.5" x14ac:dyDescent="0.25">
      <c r="A781" s="386" t="s">
        <v>91</v>
      </c>
      <c r="B781" s="389" t="s">
        <v>489</v>
      </c>
      <c r="C781" s="389" t="s">
        <v>84</v>
      </c>
      <c r="D781" s="388" t="s">
        <v>99</v>
      </c>
      <c r="E781" s="389" t="s">
        <v>92</v>
      </c>
      <c r="F781" s="2"/>
      <c r="G781" s="9">
        <f>G782</f>
        <v>0</v>
      </c>
      <c r="H781" s="9">
        <f t="shared" si="365"/>
        <v>0</v>
      </c>
      <c r="I781" s="9">
        <f t="shared" si="365"/>
        <v>100</v>
      </c>
      <c r="J781" s="232"/>
      <c r="K781" s="232"/>
      <c r="L781" s="232"/>
      <c r="M781" s="232"/>
      <c r="N781" s="232"/>
    </row>
    <row r="782" spans="1:14" s="241" customFormat="1" ht="47.25" x14ac:dyDescent="0.25">
      <c r="A782" s="386" t="s">
        <v>93</v>
      </c>
      <c r="B782" s="389" t="s">
        <v>489</v>
      </c>
      <c r="C782" s="389" t="s">
        <v>84</v>
      </c>
      <c r="D782" s="388" t="s">
        <v>99</v>
      </c>
      <c r="E782" s="389" t="s">
        <v>94</v>
      </c>
      <c r="F782" s="2"/>
      <c r="G782" s="9">
        <f>'Ведом23-25'!I871</f>
        <v>0</v>
      </c>
      <c r="H782" s="9">
        <f>'Ведом23-25'!J871</f>
        <v>0</v>
      </c>
      <c r="I782" s="9">
        <f>'Ведом23-25'!K871</f>
        <v>100</v>
      </c>
      <c r="J782" s="232"/>
      <c r="K782" s="232"/>
      <c r="L782" s="232"/>
      <c r="M782" s="232"/>
      <c r="N782" s="232"/>
    </row>
    <row r="783" spans="1:14" s="241" customFormat="1" ht="31.5" x14ac:dyDescent="0.25">
      <c r="A783" s="97" t="s">
        <v>950</v>
      </c>
      <c r="B783" s="389" t="s">
        <v>489</v>
      </c>
      <c r="C783" s="389" t="s">
        <v>84</v>
      </c>
      <c r="D783" s="388" t="s">
        <v>99</v>
      </c>
      <c r="E783" s="389" t="s">
        <v>94</v>
      </c>
      <c r="F783" s="2">
        <v>907</v>
      </c>
      <c r="G783" s="9">
        <f>G782</f>
        <v>0</v>
      </c>
      <c r="H783" s="9">
        <f t="shared" ref="H783:I783" si="366">H782</f>
        <v>0</v>
      </c>
      <c r="I783" s="9">
        <f t="shared" si="366"/>
        <v>100</v>
      </c>
      <c r="J783" s="232"/>
      <c r="K783" s="232"/>
      <c r="L783" s="232"/>
      <c r="M783" s="232"/>
      <c r="N783" s="232"/>
    </row>
    <row r="784" spans="1:14" s="112" customFormat="1" ht="31.5" x14ac:dyDescent="0.25">
      <c r="A784" s="386" t="s">
        <v>170</v>
      </c>
      <c r="B784" s="389" t="s">
        <v>490</v>
      </c>
      <c r="C784" s="389" t="s">
        <v>84</v>
      </c>
      <c r="D784" s="388" t="s">
        <v>99</v>
      </c>
      <c r="E784" s="389"/>
      <c r="F784" s="2"/>
      <c r="G784" s="9">
        <f>G785</f>
        <v>20</v>
      </c>
      <c r="H784" s="9">
        <f t="shared" ref="H784:I785" si="367">H785</f>
        <v>20</v>
      </c>
      <c r="I784" s="9">
        <f t="shared" si="367"/>
        <v>20</v>
      </c>
      <c r="J784" s="232"/>
      <c r="K784" s="232"/>
      <c r="L784" s="232"/>
      <c r="M784" s="232"/>
      <c r="N784" s="232"/>
    </row>
    <row r="785" spans="1:14" s="112" customFormat="1" ht="31.5" x14ac:dyDescent="0.25">
      <c r="A785" s="386" t="s">
        <v>91</v>
      </c>
      <c r="B785" s="389" t="s">
        <v>490</v>
      </c>
      <c r="C785" s="389" t="s">
        <v>84</v>
      </c>
      <c r="D785" s="388" t="s">
        <v>99</v>
      </c>
      <c r="E785" s="389" t="s">
        <v>92</v>
      </c>
      <c r="F785" s="2"/>
      <c r="G785" s="9">
        <f>G786</f>
        <v>20</v>
      </c>
      <c r="H785" s="9">
        <f t="shared" si="367"/>
        <v>20</v>
      </c>
      <c r="I785" s="9">
        <f t="shared" si="367"/>
        <v>20</v>
      </c>
      <c r="J785" s="232"/>
      <c r="K785" s="232"/>
      <c r="L785" s="232"/>
      <c r="M785" s="232"/>
      <c r="N785" s="232"/>
    </row>
    <row r="786" spans="1:14" s="112" customFormat="1" ht="47.25" x14ac:dyDescent="0.25">
      <c r="A786" s="386" t="s">
        <v>93</v>
      </c>
      <c r="B786" s="389" t="s">
        <v>490</v>
      </c>
      <c r="C786" s="389" t="s">
        <v>84</v>
      </c>
      <c r="D786" s="388" t="s">
        <v>99</v>
      </c>
      <c r="E786" s="389" t="s">
        <v>94</v>
      </c>
      <c r="F786" s="2"/>
      <c r="G786" s="9">
        <f>'Ведом23-25'!I295</f>
        <v>20</v>
      </c>
      <c r="H786" s="9">
        <f>'Ведом23-25'!J295</f>
        <v>20</v>
      </c>
      <c r="I786" s="9">
        <f>'Ведом23-25'!K295</f>
        <v>20</v>
      </c>
      <c r="J786" s="232"/>
      <c r="K786" s="232"/>
      <c r="L786" s="232"/>
      <c r="M786" s="232"/>
      <c r="N786" s="232"/>
    </row>
    <row r="787" spans="1:14" s="241" customFormat="1" ht="47.25" x14ac:dyDescent="0.25">
      <c r="A787" s="386" t="s">
        <v>937</v>
      </c>
      <c r="B787" s="389" t="s">
        <v>490</v>
      </c>
      <c r="C787" s="389" t="s">
        <v>84</v>
      </c>
      <c r="D787" s="388" t="s">
        <v>99</v>
      </c>
      <c r="E787" s="389" t="s">
        <v>94</v>
      </c>
      <c r="F787" s="2">
        <v>903</v>
      </c>
      <c r="G787" s="9">
        <f>G786</f>
        <v>20</v>
      </c>
      <c r="H787" s="9">
        <f t="shared" ref="H787:I787" si="368">H786</f>
        <v>20</v>
      </c>
      <c r="I787" s="9">
        <f t="shared" si="368"/>
        <v>20</v>
      </c>
      <c r="J787" s="232"/>
      <c r="K787" s="232"/>
      <c r="L787" s="232"/>
      <c r="M787" s="232"/>
      <c r="N787" s="232"/>
    </row>
    <row r="788" spans="1:14" s="112" customFormat="1" ht="47.25" x14ac:dyDescent="0.25">
      <c r="A788" s="21" t="s">
        <v>278</v>
      </c>
      <c r="B788" s="389" t="s">
        <v>491</v>
      </c>
      <c r="C788" s="389" t="s">
        <v>84</v>
      </c>
      <c r="D788" s="388" t="s">
        <v>99</v>
      </c>
      <c r="E788" s="389"/>
      <c r="F788" s="2"/>
      <c r="G788" s="9">
        <f>G789</f>
        <v>0</v>
      </c>
      <c r="H788" s="9">
        <f t="shared" ref="H788:I789" si="369">H789</f>
        <v>0</v>
      </c>
      <c r="I788" s="9">
        <f t="shared" si="369"/>
        <v>0</v>
      </c>
      <c r="J788" s="232"/>
      <c r="K788" s="232"/>
      <c r="L788" s="232"/>
      <c r="M788" s="232"/>
      <c r="N788" s="232"/>
    </row>
    <row r="789" spans="1:14" s="112" customFormat="1" ht="31.5" x14ac:dyDescent="0.25">
      <c r="A789" s="386" t="s">
        <v>91</v>
      </c>
      <c r="B789" s="389" t="s">
        <v>491</v>
      </c>
      <c r="C789" s="389" t="s">
        <v>84</v>
      </c>
      <c r="D789" s="388" t="s">
        <v>99</v>
      </c>
      <c r="E789" s="389" t="s">
        <v>92</v>
      </c>
      <c r="F789" s="2"/>
      <c r="G789" s="9">
        <f>G790</f>
        <v>0</v>
      </c>
      <c r="H789" s="9">
        <f t="shared" si="369"/>
        <v>0</v>
      </c>
      <c r="I789" s="9">
        <f t="shared" si="369"/>
        <v>0</v>
      </c>
      <c r="J789" s="232"/>
      <c r="K789" s="232"/>
      <c r="L789" s="232"/>
      <c r="M789" s="232"/>
      <c r="N789" s="232"/>
    </row>
    <row r="790" spans="1:14" s="112" customFormat="1" ht="47.25" x14ac:dyDescent="0.25">
      <c r="A790" s="386" t="s">
        <v>93</v>
      </c>
      <c r="B790" s="389" t="s">
        <v>491</v>
      </c>
      <c r="C790" s="389" t="s">
        <v>84</v>
      </c>
      <c r="D790" s="388" t="s">
        <v>99</v>
      </c>
      <c r="E790" s="389" t="s">
        <v>94</v>
      </c>
      <c r="F790" s="2"/>
      <c r="G790" s="9">
        <f>'Ведом23-25'!I298</f>
        <v>0</v>
      </c>
      <c r="H790" s="9">
        <f>'Ведом23-25'!J298</f>
        <v>0</v>
      </c>
      <c r="I790" s="9">
        <f>'Ведом23-25'!K298</f>
        <v>0</v>
      </c>
      <c r="J790" s="232"/>
      <c r="K790" s="232"/>
      <c r="L790" s="232"/>
      <c r="M790" s="232"/>
      <c r="N790" s="232"/>
    </row>
    <row r="791" spans="1:14" s="241" customFormat="1" ht="47.25" x14ac:dyDescent="0.25">
      <c r="A791" s="386" t="s">
        <v>937</v>
      </c>
      <c r="B791" s="389" t="s">
        <v>491</v>
      </c>
      <c r="C791" s="389" t="s">
        <v>84</v>
      </c>
      <c r="D791" s="388" t="s">
        <v>99</v>
      </c>
      <c r="E791" s="389" t="s">
        <v>94</v>
      </c>
      <c r="F791" s="2">
        <v>903</v>
      </c>
      <c r="G791" s="9">
        <f>G790</f>
        <v>0</v>
      </c>
      <c r="H791" s="9">
        <f t="shared" ref="H791:I791" si="370">H790</f>
        <v>0</v>
      </c>
      <c r="I791" s="9">
        <f t="shared" si="370"/>
        <v>0</v>
      </c>
      <c r="J791" s="232"/>
      <c r="K791" s="232"/>
      <c r="L791" s="232"/>
      <c r="M791" s="232"/>
      <c r="N791" s="232"/>
    </row>
    <row r="792" spans="1:14" s="112" customFormat="1" ht="15.75" x14ac:dyDescent="0.25">
      <c r="A792" s="386" t="s">
        <v>437</v>
      </c>
      <c r="B792" s="389" t="s">
        <v>492</v>
      </c>
      <c r="C792" s="389" t="s">
        <v>84</v>
      </c>
      <c r="D792" s="388" t="s">
        <v>99</v>
      </c>
      <c r="E792" s="389"/>
      <c r="F792" s="2"/>
      <c r="G792" s="9">
        <f>G793</f>
        <v>0</v>
      </c>
      <c r="H792" s="9">
        <f t="shared" ref="H792:I793" si="371">H793</f>
        <v>0</v>
      </c>
      <c r="I792" s="9">
        <f t="shared" si="371"/>
        <v>0</v>
      </c>
      <c r="J792" s="232"/>
      <c r="K792" s="232"/>
      <c r="L792" s="232"/>
      <c r="M792" s="232"/>
      <c r="N792" s="232"/>
    </row>
    <row r="793" spans="1:14" s="112" customFormat="1" ht="31.5" x14ac:dyDescent="0.25">
      <c r="A793" s="386" t="s">
        <v>91</v>
      </c>
      <c r="B793" s="389" t="s">
        <v>492</v>
      </c>
      <c r="C793" s="389" t="s">
        <v>84</v>
      </c>
      <c r="D793" s="388" t="s">
        <v>99</v>
      </c>
      <c r="E793" s="389" t="s">
        <v>92</v>
      </c>
      <c r="F793" s="2"/>
      <c r="G793" s="9">
        <f>G794</f>
        <v>0</v>
      </c>
      <c r="H793" s="9">
        <f t="shared" si="371"/>
        <v>0</v>
      </c>
      <c r="I793" s="9">
        <f t="shared" si="371"/>
        <v>0</v>
      </c>
      <c r="J793" s="232"/>
      <c r="K793" s="232"/>
      <c r="L793" s="232"/>
      <c r="M793" s="232"/>
      <c r="N793" s="232"/>
    </row>
    <row r="794" spans="1:14" s="112" customFormat="1" ht="47.25" x14ac:dyDescent="0.25">
      <c r="A794" s="386" t="s">
        <v>93</v>
      </c>
      <c r="B794" s="389" t="s">
        <v>492</v>
      </c>
      <c r="C794" s="389" t="s">
        <v>84</v>
      </c>
      <c r="D794" s="388" t="s">
        <v>99</v>
      </c>
      <c r="E794" s="389" t="s">
        <v>94</v>
      </c>
      <c r="F794" s="2"/>
      <c r="G794" s="9">
        <f>'Ведом23-25'!I301</f>
        <v>0</v>
      </c>
      <c r="H794" s="9">
        <f>'Ведом23-25'!J301</f>
        <v>0</v>
      </c>
      <c r="I794" s="9">
        <f>'Ведом23-25'!K301</f>
        <v>0</v>
      </c>
      <c r="J794" s="232"/>
      <c r="K794" s="232"/>
      <c r="L794" s="232"/>
      <c r="M794" s="232"/>
      <c r="N794" s="232"/>
    </row>
    <row r="795" spans="1:14" s="241" customFormat="1" ht="47.25" x14ac:dyDescent="0.25">
      <c r="A795" s="386" t="s">
        <v>937</v>
      </c>
      <c r="B795" s="389" t="s">
        <v>492</v>
      </c>
      <c r="C795" s="389" t="s">
        <v>84</v>
      </c>
      <c r="D795" s="388" t="s">
        <v>99</v>
      </c>
      <c r="E795" s="389" t="s">
        <v>94</v>
      </c>
      <c r="F795" s="2">
        <v>903</v>
      </c>
      <c r="G795" s="9">
        <f>G794</f>
        <v>0</v>
      </c>
      <c r="H795" s="9">
        <f t="shared" ref="H795:I795" si="372">H794</f>
        <v>0</v>
      </c>
      <c r="I795" s="9">
        <f t="shared" si="372"/>
        <v>0</v>
      </c>
      <c r="J795" s="232"/>
      <c r="K795" s="232"/>
      <c r="L795" s="232"/>
      <c r="M795" s="232"/>
      <c r="N795" s="232"/>
    </row>
    <row r="796" spans="1:14" s="112" customFormat="1" ht="31.5" x14ac:dyDescent="0.25">
      <c r="A796" s="21" t="s">
        <v>279</v>
      </c>
      <c r="B796" s="389" t="s">
        <v>493</v>
      </c>
      <c r="C796" s="389" t="s">
        <v>84</v>
      </c>
      <c r="D796" s="388" t="s">
        <v>99</v>
      </c>
      <c r="E796" s="389"/>
      <c r="F796" s="2"/>
      <c r="G796" s="9">
        <f>G797</f>
        <v>0</v>
      </c>
      <c r="H796" s="9">
        <f t="shared" ref="H796:I797" si="373">H797</f>
        <v>0</v>
      </c>
      <c r="I796" s="9">
        <f t="shared" si="373"/>
        <v>0</v>
      </c>
      <c r="J796" s="232"/>
      <c r="K796" s="232"/>
      <c r="L796" s="232"/>
      <c r="M796" s="232"/>
      <c r="N796" s="232"/>
    </row>
    <row r="797" spans="1:14" s="112" customFormat="1" ht="31.5" x14ac:dyDescent="0.25">
      <c r="A797" s="386" t="s">
        <v>91</v>
      </c>
      <c r="B797" s="389" t="s">
        <v>493</v>
      </c>
      <c r="C797" s="389" t="s">
        <v>84</v>
      </c>
      <c r="D797" s="388" t="s">
        <v>99</v>
      </c>
      <c r="E797" s="389" t="s">
        <v>92</v>
      </c>
      <c r="F797" s="2"/>
      <c r="G797" s="9">
        <f>G798</f>
        <v>0</v>
      </c>
      <c r="H797" s="9">
        <f t="shared" si="373"/>
        <v>0</v>
      </c>
      <c r="I797" s="9">
        <f t="shared" si="373"/>
        <v>0</v>
      </c>
      <c r="J797" s="232"/>
      <c r="K797" s="232"/>
      <c r="L797" s="232"/>
      <c r="M797" s="232"/>
      <c r="N797" s="232"/>
    </row>
    <row r="798" spans="1:14" s="112" customFormat="1" ht="47.25" x14ac:dyDescent="0.25">
      <c r="A798" s="386" t="s">
        <v>93</v>
      </c>
      <c r="B798" s="389" t="s">
        <v>493</v>
      </c>
      <c r="C798" s="389" t="s">
        <v>84</v>
      </c>
      <c r="D798" s="388" t="s">
        <v>99</v>
      </c>
      <c r="E798" s="389" t="s">
        <v>94</v>
      </c>
      <c r="F798" s="2"/>
      <c r="G798" s="9">
        <f>'Ведом23-25'!I304</f>
        <v>0</v>
      </c>
      <c r="H798" s="9">
        <f>'Ведом23-25'!J304</f>
        <v>0</v>
      </c>
      <c r="I798" s="9">
        <f>'Ведом23-25'!K304</f>
        <v>0</v>
      </c>
      <c r="J798" s="232"/>
      <c r="K798" s="232"/>
      <c r="L798" s="232"/>
      <c r="M798" s="232"/>
      <c r="N798" s="232"/>
    </row>
    <row r="799" spans="1:14" s="241" customFormat="1" ht="47.25" x14ac:dyDescent="0.25">
      <c r="A799" s="386" t="s">
        <v>937</v>
      </c>
      <c r="B799" s="389" t="s">
        <v>493</v>
      </c>
      <c r="C799" s="389" t="s">
        <v>84</v>
      </c>
      <c r="D799" s="388" t="s">
        <v>99</v>
      </c>
      <c r="E799" s="389" t="s">
        <v>94</v>
      </c>
      <c r="F799" s="2">
        <v>903</v>
      </c>
      <c r="G799" s="9">
        <f>G798</f>
        <v>0</v>
      </c>
      <c r="H799" s="9">
        <f t="shared" ref="H799:I799" si="374">H798</f>
        <v>0</v>
      </c>
      <c r="I799" s="9">
        <f t="shared" si="374"/>
        <v>0</v>
      </c>
      <c r="J799" s="232"/>
      <c r="K799" s="232"/>
      <c r="L799" s="232"/>
      <c r="M799" s="232"/>
      <c r="N799" s="232"/>
    </row>
    <row r="800" spans="1:14" s="241" customFormat="1" ht="47.25" x14ac:dyDescent="0.25">
      <c r="A800" s="239" t="s">
        <v>909</v>
      </c>
      <c r="B800" s="208" t="s">
        <v>269</v>
      </c>
      <c r="C800" s="213"/>
      <c r="D800" s="388"/>
      <c r="E800" s="208"/>
      <c r="F800" s="2"/>
      <c r="G800" s="35">
        <f>G801+G812+G855+G862</f>
        <v>3748.3399999999997</v>
      </c>
      <c r="H800" s="35">
        <f t="shared" ref="H800:I800" si="375">H801+H812+H855+H862</f>
        <v>3748.3399999999997</v>
      </c>
      <c r="I800" s="35">
        <f t="shared" si="375"/>
        <v>3737.3399999999997</v>
      </c>
      <c r="J800" s="232"/>
      <c r="K800" s="232"/>
      <c r="L800" s="232"/>
      <c r="M800" s="232"/>
      <c r="N800" s="232"/>
    </row>
    <row r="801" spans="1:14" s="241" customFormat="1" ht="47.25" x14ac:dyDescent="0.25">
      <c r="A801" s="238" t="s">
        <v>323</v>
      </c>
      <c r="B801" s="208" t="s">
        <v>329</v>
      </c>
      <c r="C801" s="213"/>
      <c r="D801" s="388"/>
      <c r="E801" s="389"/>
      <c r="F801" s="2"/>
      <c r="G801" s="35">
        <f>G802</f>
        <v>32</v>
      </c>
      <c r="H801" s="35">
        <f t="shared" ref="H801:I803" si="376">H802</f>
        <v>32</v>
      </c>
      <c r="I801" s="35">
        <f t="shared" si="376"/>
        <v>32</v>
      </c>
      <c r="J801" s="232"/>
      <c r="K801" s="232"/>
      <c r="L801" s="232"/>
      <c r="M801" s="232"/>
      <c r="N801" s="232"/>
    </row>
    <row r="802" spans="1:14" s="241" customFormat="1" ht="15.75" x14ac:dyDescent="0.25">
      <c r="A802" s="20" t="s">
        <v>83</v>
      </c>
      <c r="B802" s="389" t="s">
        <v>329</v>
      </c>
      <c r="C802" s="210" t="s">
        <v>84</v>
      </c>
      <c r="D802" s="388"/>
      <c r="E802" s="389"/>
      <c r="F802" s="2"/>
      <c r="G802" s="9">
        <f>G803</f>
        <v>32</v>
      </c>
      <c r="H802" s="9">
        <f t="shared" si="376"/>
        <v>32</v>
      </c>
      <c r="I802" s="9">
        <f t="shared" si="376"/>
        <v>32</v>
      </c>
      <c r="J802" s="232"/>
      <c r="K802" s="232"/>
      <c r="L802" s="232"/>
      <c r="M802" s="232"/>
      <c r="N802" s="232"/>
    </row>
    <row r="803" spans="1:14" s="241" customFormat="1" ht="15.75" x14ac:dyDescent="0.25">
      <c r="A803" s="20" t="s">
        <v>98</v>
      </c>
      <c r="B803" s="389" t="s">
        <v>329</v>
      </c>
      <c r="C803" s="210" t="s">
        <v>84</v>
      </c>
      <c r="D803" s="388" t="s">
        <v>99</v>
      </c>
      <c r="E803" s="389"/>
      <c r="F803" s="2"/>
      <c r="G803" s="9">
        <f>G804</f>
        <v>32</v>
      </c>
      <c r="H803" s="9">
        <f t="shared" si="376"/>
        <v>32</v>
      </c>
      <c r="I803" s="9">
        <f t="shared" si="376"/>
        <v>32</v>
      </c>
      <c r="J803" s="232"/>
      <c r="K803" s="232"/>
      <c r="L803" s="232"/>
      <c r="M803" s="232"/>
      <c r="N803" s="232"/>
    </row>
    <row r="804" spans="1:14" s="241" customFormat="1" ht="47.25" x14ac:dyDescent="0.25">
      <c r="A804" s="62" t="s">
        <v>281</v>
      </c>
      <c r="B804" s="389" t="s">
        <v>324</v>
      </c>
      <c r="C804" s="210" t="s">
        <v>84</v>
      </c>
      <c r="D804" s="388" t="s">
        <v>99</v>
      </c>
      <c r="E804" s="389"/>
      <c r="F804" s="2"/>
      <c r="G804" s="9">
        <f>G805+G809</f>
        <v>32</v>
      </c>
      <c r="H804" s="9">
        <f t="shared" ref="H804:I804" si="377">H805+H809</f>
        <v>32</v>
      </c>
      <c r="I804" s="9">
        <f t="shared" si="377"/>
        <v>32</v>
      </c>
      <c r="J804" s="232"/>
      <c r="K804" s="232"/>
      <c r="L804" s="232"/>
      <c r="M804" s="232"/>
      <c r="N804" s="232"/>
    </row>
    <row r="805" spans="1:14" s="241" customFormat="1" ht="31.5" x14ac:dyDescent="0.25">
      <c r="A805" s="386" t="s">
        <v>91</v>
      </c>
      <c r="B805" s="389" t="s">
        <v>324</v>
      </c>
      <c r="C805" s="210" t="s">
        <v>84</v>
      </c>
      <c r="D805" s="388" t="s">
        <v>99</v>
      </c>
      <c r="E805" s="210" t="s">
        <v>92</v>
      </c>
      <c r="F805" s="2"/>
      <c r="G805" s="9">
        <f>G806</f>
        <v>26</v>
      </c>
      <c r="H805" s="9">
        <f t="shared" ref="H805:I805" si="378">H806</f>
        <v>26</v>
      </c>
      <c r="I805" s="9">
        <f t="shared" si="378"/>
        <v>26</v>
      </c>
      <c r="J805" s="232"/>
      <c r="K805" s="232"/>
      <c r="L805" s="232"/>
      <c r="M805" s="232"/>
      <c r="N805" s="232"/>
    </row>
    <row r="806" spans="1:14" s="241" customFormat="1" ht="47.25" x14ac:dyDescent="0.25">
      <c r="A806" s="386" t="s">
        <v>93</v>
      </c>
      <c r="B806" s="389" t="s">
        <v>324</v>
      </c>
      <c r="C806" s="210" t="s">
        <v>84</v>
      </c>
      <c r="D806" s="388" t="s">
        <v>99</v>
      </c>
      <c r="E806" s="210" t="s">
        <v>94</v>
      </c>
      <c r="F806" s="2"/>
      <c r="G806" s="9">
        <f>'Ведом23-25'!I159</f>
        <v>26</v>
      </c>
      <c r="H806" s="9">
        <f>'Ведом23-25'!J159</f>
        <v>26</v>
      </c>
      <c r="I806" s="9">
        <f>'Ведом23-25'!K159</f>
        <v>26</v>
      </c>
      <c r="J806" s="232"/>
      <c r="K806" s="232"/>
      <c r="L806" s="232"/>
      <c r="M806" s="232"/>
      <c r="N806" s="232"/>
    </row>
    <row r="807" spans="1:14" s="241" customFormat="1" ht="31.5" x14ac:dyDescent="0.25">
      <c r="A807" s="20" t="s">
        <v>941</v>
      </c>
      <c r="B807" s="389" t="s">
        <v>324</v>
      </c>
      <c r="C807" s="210" t="s">
        <v>84</v>
      </c>
      <c r="D807" s="388" t="s">
        <v>99</v>
      </c>
      <c r="E807" s="210" t="s">
        <v>94</v>
      </c>
      <c r="F807" s="2">
        <v>902</v>
      </c>
      <c r="G807" s="9">
        <f>G806</f>
        <v>26</v>
      </c>
      <c r="H807" s="9">
        <f t="shared" ref="H807:I807" si="379">H806</f>
        <v>26</v>
      </c>
      <c r="I807" s="9">
        <f t="shared" si="379"/>
        <v>26</v>
      </c>
      <c r="J807" s="232"/>
      <c r="K807" s="232"/>
      <c r="L807" s="232"/>
      <c r="M807" s="232"/>
      <c r="N807" s="232"/>
    </row>
    <row r="808" spans="1:14" s="241" customFormat="1" ht="47.25" hidden="1" x14ac:dyDescent="0.25">
      <c r="A808" s="62" t="s">
        <v>281</v>
      </c>
      <c r="B808" s="389" t="s">
        <v>324</v>
      </c>
      <c r="C808" s="210" t="s">
        <v>84</v>
      </c>
      <c r="D808" s="388" t="s">
        <v>99</v>
      </c>
      <c r="E808" s="389"/>
      <c r="F808" s="2"/>
      <c r="G808" s="9">
        <f>G809</f>
        <v>6</v>
      </c>
      <c r="H808" s="9">
        <f t="shared" ref="H808:I809" si="380">H809</f>
        <v>6</v>
      </c>
      <c r="I808" s="9">
        <f t="shared" si="380"/>
        <v>6</v>
      </c>
      <c r="J808" s="232"/>
      <c r="K808" s="232"/>
      <c r="L808" s="232"/>
      <c r="M808" s="232"/>
      <c r="N808" s="232"/>
    </row>
    <row r="809" spans="1:14" s="241" customFormat="1" ht="31.5" x14ac:dyDescent="0.25">
      <c r="A809" s="386" t="s">
        <v>91</v>
      </c>
      <c r="B809" s="389" t="s">
        <v>324</v>
      </c>
      <c r="C809" s="210" t="s">
        <v>84</v>
      </c>
      <c r="D809" s="388" t="s">
        <v>99</v>
      </c>
      <c r="E809" s="389" t="s">
        <v>92</v>
      </c>
      <c r="F809" s="2"/>
      <c r="G809" s="9">
        <f>G810</f>
        <v>6</v>
      </c>
      <c r="H809" s="9">
        <f t="shared" si="380"/>
        <v>6</v>
      </c>
      <c r="I809" s="9">
        <f t="shared" si="380"/>
        <v>6</v>
      </c>
      <c r="J809" s="232"/>
      <c r="K809" s="232"/>
      <c r="L809" s="232"/>
      <c r="M809" s="232"/>
      <c r="N809" s="232"/>
    </row>
    <row r="810" spans="1:14" s="241" customFormat="1" ht="47.25" x14ac:dyDescent="0.25">
      <c r="A810" s="386" t="s">
        <v>93</v>
      </c>
      <c r="B810" s="389" t="s">
        <v>324</v>
      </c>
      <c r="C810" s="210" t="s">
        <v>84</v>
      </c>
      <c r="D810" s="388" t="s">
        <v>99</v>
      </c>
      <c r="E810" s="389" t="s">
        <v>94</v>
      </c>
      <c r="F810" s="2"/>
      <c r="G810" s="9">
        <f>'Ведом23-25'!I309</f>
        <v>6</v>
      </c>
      <c r="H810" s="9">
        <f>'Ведом23-25'!J309</f>
        <v>6</v>
      </c>
      <c r="I810" s="9">
        <f>'Ведом23-25'!K309</f>
        <v>6</v>
      </c>
      <c r="J810" s="232"/>
      <c r="K810" s="232"/>
      <c r="L810" s="232"/>
      <c r="M810" s="232"/>
      <c r="N810" s="232"/>
    </row>
    <row r="811" spans="1:14" s="241" customFormat="1" ht="47.25" x14ac:dyDescent="0.25">
      <c r="A811" s="386" t="s">
        <v>937</v>
      </c>
      <c r="B811" s="389" t="s">
        <v>324</v>
      </c>
      <c r="C811" s="210" t="s">
        <v>84</v>
      </c>
      <c r="D811" s="388" t="s">
        <v>99</v>
      </c>
      <c r="E811" s="389" t="s">
        <v>94</v>
      </c>
      <c r="F811" s="2">
        <v>903</v>
      </c>
      <c r="G811" s="9">
        <f>G810</f>
        <v>6</v>
      </c>
      <c r="H811" s="9">
        <f t="shared" ref="H811:I811" si="381">H810</f>
        <v>6</v>
      </c>
      <c r="I811" s="9">
        <f t="shared" si="381"/>
        <v>6</v>
      </c>
      <c r="J811" s="232"/>
      <c r="K811" s="232"/>
      <c r="L811" s="232"/>
      <c r="M811" s="232"/>
      <c r="N811" s="232"/>
    </row>
    <row r="812" spans="1:14" s="241" customFormat="1" ht="47.25" x14ac:dyDescent="0.25">
      <c r="A812" s="239" t="s">
        <v>355</v>
      </c>
      <c r="B812" s="208" t="s">
        <v>353</v>
      </c>
      <c r="C812" s="208"/>
      <c r="D812" s="388"/>
      <c r="E812" s="208"/>
      <c r="F812" s="2"/>
      <c r="G812" s="35">
        <f>G813+G833+G843+G849</f>
        <v>3690.3399999999997</v>
      </c>
      <c r="H812" s="35">
        <f t="shared" ref="H812:I812" si="382">H813+H833+H843+H849</f>
        <v>3690.3399999999997</v>
      </c>
      <c r="I812" s="35">
        <f t="shared" si="382"/>
        <v>3690.3399999999997</v>
      </c>
      <c r="J812" s="232"/>
      <c r="K812" s="232"/>
      <c r="L812" s="232"/>
      <c r="M812" s="232"/>
      <c r="N812" s="232"/>
    </row>
    <row r="813" spans="1:14" s="241" customFormat="1" ht="15.75" x14ac:dyDescent="0.25">
      <c r="A813" s="20" t="s">
        <v>147</v>
      </c>
      <c r="B813" s="389" t="s">
        <v>353</v>
      </c>
      <c r="C813" s="210" t="s">
        <v>148</v>
      </c>
      <c r="D813" s="388"/>
      <c r="E813" s="208"/>
      <c r="F813" s="2"/>
      <c r="G813" s="9">
        <f>G814+G819+G824</f>
        <v>2154.54</v>
      </c>
      <c r="H813" s="9">
        <f t="shared" ref="H813:I813" si="383">H814+H819+H824</f>
        <v>2154.54</v>
      </c>
      <c r="I813" s="9">
        <f t="shared" si="383"/>
        <v>2154.54</v>
      </c>
      <c r="J813" s="232"/>
      <c r="K813" s="232"/>
      <c r="L813" s="232"/>
      <c r="M813" s="232"/>
      <c r="N813" s="232"/>
    </row>
    <row r="814" spans="1:14" s="241" customFormat="1" ht="15.75" x14ac:dyDescent="0.25">
      <c r="A814" s="20" t="s">
        <v>191</v>
      </c>
      <c r="B814" s="389" t="s">
        <v>353</v>
      </c>
      <c r="C814" s="210" t="s">
        <v>148</v>
      </c>
      <c r="D814" s="388" t="s">
        <v>84</v>
      </c>
      <c r="E814" s="208"/>
      <c r="F814" s="2"/>
      <c r="G814" s="9">
        <f>G815</f>
        <v>594</v>
      </c>
      <c r="H814" s="9">
        <f t="shared" ref="H814:I816" si="384">H815</f>
        <v>594</v>
      </c>
      <c r="I814" s="9">
        <f t="shared" si="384"/>
        <v>594</v>
      </c>
      <c r="J814" s="232"/>
      <c r="K814" s="232"/>
      <c r="L814" s="232"/>
      <c r="M814" s="232"/>
      <c r="N814" s="232"/>
    </row>
    <row r="815" spans="1:14" s="241" customFormat="1" ht="47.25" x14ac:dyDescent="0.25">
      <c r="A815" s="62" t="s">
        <v>284</v>
      </c>
      <c r="B815" s="389" t="s">
        <v>388</v>
      </c>
      <c r="C815" s="210" t="s">
        <v>148</v>
      </c>
      <c r="D815" s="388" t="s">
        <v>84</v>
      </c>
      <c r="E815" s="210"/>
      <c r="F815" s="2"/>
      <c r="G815" s="9">
        <f>G816</f>
        <v>594</v>
      </c>
      <c r="H815" s="9">
        <f t="shared" si="384"/>
        <v>594</v>
      </c>
      <c r="I815" s="9">
        <f t="shared" si="384"/>
        <v>594</v>
      </c>
      <c r="J815" s="232"/>
      <c r="K815" s="232"/>
      <c r="L815" s="232"/>
      <c r="M815" s="232"/>
      <c r="N815" s="232"/>
    </row>
    <row r="816" spans="1:14" s="241" customFormat="1" ht="47.25" x14ac:dyDescent="0.25">
      <c r="A816" s="20" t="s">
        <v>152</v>
      </c>
      <c r="B816" s="389" t="s">
        <v>388</v>
      </c>
      <c r="C816" s="210" t="s">
        <v>148</v>
      </c>
      <c r="D816" s="388" t="s">
        <v>84</v>
      </c>
      <c r="E816" s="210" t="s">
        <v>153</v>
      </c>
      <c r="F816" s="2"/>
      <c r="G816" s="9">
        <f>G817</f>
        <v>594</v>
      </c>
      <c r="H816" s="9">
        <f t="shared" si="384"/>
        <v>594</v>
      </c>
      <c r="I816" s="9">
        <f t="shared" si="384"/>
        <v>594</v>
      </c>
      <c r="J816" s="232"/>
      <c r="K816" s="232"/>
      <c r="L816" s="232"/>
      <c r="M816" s="232"/>
      <c r="N816" s="232"/>
    </row>
    <row r="817" spans="1:14" s="241" customFormat="1" ht="15.75" x14ac:dyDescent="0.25">
      <c r="A817" s="97" t="s">
        <v>154</v>
      </c>
      <c r="B817" s="389" t="s">
        <v>388</v>
      </c>
      <c r="C817" s="210" t="s">
        <v>148</v>
      </c>
      <c r="D817" s="388" t="s">
        <v>84</v>
      </c>
      <c r="E817" s="210" t="s">
        <v>155</v>
      </c>
      <c r="F817" s="2"/>
      <c r="G817" s="9">
        <f>'Ведом23-25'!I706</f>
        <v>594</v>
      </c>
      <c r="H817" s="9">
        <f>'Ведом23-25'!J706</f>
        <v>594</v>
      </c>
      <c r="I817" s="9">
        <f>'Ведом23-25'!K706</f>
        <v>594</v>
      </c>
      <c r="J817" s="232"/>
      <c r="K817" s="232"/>
      <c r="L817" s="232"/>
      <c r="M817" s="232"/>
      <c r="N817" s="232"/>
    </row>
    <row r="818" spans="1:14" s="241" customFormat="1" ht="31.5" x14ac:dyDescent="0.25">
      <c r="A818" s="97" t="s">
        <v>939</v>
      </c>
      <c r="B818" s="389" t="s">
        <v>388</v>
      </c>
      <c r="C818" s="210" t="s">
        <v>148</v>
      </c>
      <c r="D818" s="388" t="s">
        <v>84</v>
      </c>
      <c r="E818" s="210" t="s">
        <v>155</v>
      </c>
      <c r="F818" s="2">
        <v>906</v>
      </c>
      <c r="G818" s="9">
        <f>G817</f>
        <v>594</v>
      </c>
      <c r="H818" s="9">
        <f t="shared" ref="H818:I818" si="385">H817</f>
        <v>594</v>
      </c>
      <c r="I818" s="9">
        <f t="shared" si="385"/>
        <v>594</v>
      </c>
      <c r="J818" s="232"/>
      <c r="K818" s="232"/>
      <c r="L818" s="232"/>
      <c r="M818" s="232"/>
      <c r="N818" s="232"/>
    </row>
    <row r="819" spans="1:14" s="241" customFormat="1" ht="15.75" x14ac:dyDescent="0.25">
      <c r="A819" s="20" t="s">
        <v>193</v>
      </c>
      <c r="B819" s="389" t="s">
        <v>353</v>
      </c>
      <c r="C819" s="210" t="s">
        <v>148</v>
      </c>
      <c r="D819" s="388" t="s">
        <v>122</v>
      </c>
      <c r="E819" s="208"/>
      <c r="F819" s="2"/>
      <c r="G819" s="9">
        <f>G820</f>
        <v>867.84</v>
      </c>
      <c r="H819" s="9">
        <f t="shared" ref="H819:I821" si="386">H820</f>
        <v>867.84</v>
      </c>
      <c r="I819" s="9">
        <f t="shared" si="386"/>
        <v>867.84</v>
      </c>
      <c r="J819" s="232"/>
      <c r="K819" s="232"/>
      <c r="L819" s="232"/>
      <c r="M819" s="232"/>
      <c r="N819" s="232"/>
    </row>
    <row r="820" spans="1:14" s="241" customFormat="1" ht="47.25" x14ac:dyDescent="0.25">
      <c r="A820" s="62" t="s">
        <v>284</v>
      </c>
      <c r="B820" s="389" t="s">
        <v>388</v>
      </c>
      <c r="C820" s="210" t="s">
        <v>148</v>
      </c>
      <c r="D820" s="388" t="s">
        <v>122</v>
      </c>
      <c r="E820" s="210"/>
      <c r="F820" s="2"/>
      <c r="G820" s="9">
        <f>G821</f>
        <v>867.84</v>
      </c>
      <c r="H820" s="9">
        <f t="shared" si="386"/>
        <v>867.84</v>
      </c>
      <c r="I820" s="9">
        <f t="shared" si="386"/>
        <v>867.84</v>
      </c>
      <c r="J820" s="232"/>
      <c r="K820" s="232"/>
      <c r="L820" s="232"/>
      <c r="M820" s="232"/>
      <c r="N820" s="232"/>
    </row>
    <row r="821" spans="1:14" s="241" customFormat="1" ht="47.25" x14ac:dyDescent="0.25">
      <c r="A821" s="20" t="s">
        <v>152</v>
      </c>
      <c r="B821" s="389" t="s">
        <v>388</v>
      </c>
      <c r="C821" s="210" t="s">
        <v>148</v>
      </c>
      <c r="D821" s="388" t="s">
        <v>122</v>
      </c>
      <c r="E821" s="210" t="s">
        <v>153</v>
      </c>
      <c r="F821" s="2"/>
      <c r="G821" s="9">
        <f>G822</f>
        <v>867.84</v>
      </c>
      <c r="H821" s="9">
        <f t="shared" si="386"/>
        <v>867.84</v>
      </c>
      <c r="I821" s="9">
        <f t="shared" si="386"/>
        <v>867.84</v>
      </c>
      <c r="J821" s="232"/>
      <c r="K821" s="232"/>
      <c r="L821" s="232"/>
      <c r="M821" s="232"/>
      <c r="N821" s="232"/>
    </row>
    <row r="822" spans="1:14" s="241" customFormat="1" ht="15.75" x14ac:dyDescent="0.25">
      <c r="A822" s="97" t="s">
        <v>154</v>
      </c>
      <c r="B822" s="389" t="s">
        <v>388</v>
      </c>
      <c r="C822" s="210" t="s">
        <v>148</v>
      </c>
      <c r="D822" s="388" t="s">
        <v>122</v>
      </c>
      <c r="E822" s="210" t="s">
        <v>155</v>
      </c>
      <c r="F822" s="2"/>
      <c r="G822" s="9">
        <f>'Ведом23-25'!I781</f>
        <v>867.84</v>
      </c>
      <c r="H822" s="9">
        <f>'Ведом23-25'!J781</f>
        <v>867.84</v>
      </c>
      <c r="I822" s="9">
        <f>'Ведом23-25'!K781</f>
        <v>867.84</v>
      </c>
      <c r="J822" s="232"/>
      <c r="K822" s="232"/>
      <c r="L822" s="232"/>
      <c r="M822" s="232"/>
      <c r="N822" s="232"/>
    </row>
    <row r="823" spans="1:14" s="241" customFormat="1" ht="31.5" x14ac:dyDescent="0.25">
      <c r="A823" s="97" t="s">
        <v>939</v>
      </c>
      <c r="B823" s="389" t="s">
        <v>388</v>
      </c>
      <c r="C823" s="210" t="s">
        <v>148</v>
      </c>
      <c r="D823" s="388" t="s">
        <v>122</v>
      </c>
      <c r="E823" s="210" t="s">
        <v>155</v>
      </c>
      <c r="F823" s="2">
        <v>906</v>
      </c>
      <c r="G823" s="9">
        <f>G822</f>
        <v>867.84</v>
      </c>
      <c r="H823" s="9">
        <f t="shared" ref="H823:I823" si="387">H822</f>
        <v>867.84</v>
      </c>
      <c r="I823" s="9">
        <f t="shared" si="387"/>
        <v>867.84</v>
      </c>
      <c r="J823" s="232"/>
      <c r="K823" s="232"/>
      <c r="L823" s="232"/>
      <c r="M823" s="232"/>
      <c r="N823" s="232"/>
    </row>
    <row r="824" spans="1:14" s="241" customFormat="1" ht="15.75" x14ac:dyDescent="0.25">
      <c r="A824" s="20" t="s">
        <v>149</v>
      </c>
      <c r="B824" s="389" t="s">
        <v>353</v>
      </c>
      <c r="C824" s="210" t="s">
        <v>148</v>
      </c>
      <c r="D824" s="388" t="s">
        <v>123</v>
      </c>
      <c r="E824" s="208"/>
      <c r="F824" s="2"/>
      <c r="G824" s="9">
        <f>G825+G829</f>
        <v>692.7</v>
      </c>
      <c r="H824" s="9">
        <f t="shared" ref="H824:I824" si="388">H825+H829</f>
        <v>692.7</v>
      </c>
      <c r="I824" s="9">
        <f t="shared" si="388"/>
        <v>692.7</v>
      </c>
      <c r="J824" s="232"/>
      <c r="K824" s="232"/>
      <c r="L824" s="232"/>
      <c r="M824" s="232"/>
      <c r="N824" s="232"/>
    </row>
    <row r="825" spans="1:14" s="241" customFormat="1" ht="47.25" x14ac:dyDescent="0.25">
      <c r="A825" s="62" t="s">
        <v>447</v>
      </c>
      <c r="B825" s="389" t="s">
        <v>354</v>
      </c>
      <c r="C825" s="210" t="s">
        <v>148</v>
      </c>
      <c r="D825" s="388" t="s">
        <v>123</v>
      </c>
      <c r="E825" s="210"/>
      <c r="F825" s="2"/>
      <c r="G825" s="9">
        <f>G826</f>
        <v>390.3</v>
      </c>
      <c r="H825" s="9">
        <f t="shared" ref="H825:I826" si="389">H826</f>
        <v>390.3</v>
      </c>
      <c r="I825" s="9">
        <f t="shared" si="389"/>
        <v>390.3</v>
      </c>
      <c r="J825" s="232"/>
      <c r="K825" s="232"/>
      <c r="L825" s="232"/>
      <c r="M825" s="232"/>
      <c r="N825" s="232"/>
    </row>
    <row r="826" spans="1:14" s="241" customFormat="1" ht="31.5" x14ac:dyDescent="0.25">
      <c r="A826" s="386" t="s">
        <v>91</v>
      </c>
      <c r="B826" s="389" t="s">
        <v>354</v>
      </c>
      <c r="C826" s="210" t="s">
        <v>148</v>
      </c>
      <c r="D826" s="388" t="s">
        <v>123</v>
      </c>
      <c r="E826" s="210" t="s">
        <v>92</v>
      </c>
      <c r="F826" s="2"/>
      <c r="G826" s="9">
        <f>G827</f>
        <v>390.3</v>
      </c>
      <c r="H826" s="9">
        <f t="shared" si="389"/>
        <v>390.3</v>
      </c>
      <c r="I826" s="9">
        <f t="shared" si="389"/>
        <v>390.3</v>
      </c>
      <c r="J826" s="232"/>
      <c r="K826" s="232"/>
      <c r="L826" s="232"/>
      <c r="M826" s="232"/>
      <c r="N826" s="232"/>
    </row>
    <row r="827" spans="1:14" s="241" customFormat="1" ht="47.25" x14ac:dyDescent="0.25">
      <c r="A827" s="386" t="s">
        <v>93</v>
      </c>
      <c r="B827" s="389" t="s">
        <v>354</v>
      </c>
      <c r="C827" s="210" t="s">
        <v>148</v>
      </c>
      <c r="D827" s="388" t="s">
        <v>123</v>
      </c>
      <c r="E827" s="210" t="s">
        <v>94</v>
      </c>
      <c r="F827" s="2"/>
      <c r="G827" s="9">
        <f>'Ведом23-25'!I372</f>
        <v>390.3</v>
      </c>
      <c r="H827" s="9">
        <f>'Ведом23-25'!J372</f>
        <v>390.3</v>
      </c>
      <c r="I827" s="9">
        <f>'Ведом23-25'!K372</f>
        <v>390.3</v>
      </c>
      <c r="J827" s="232"/>
      <c r="K827" s="232"/>
      <c r="L827" s="232"/>
      <c r="M827" s="232"/>
      <c r="N827" s="232"/>
    </row>
    <row r="828" spans="1:14" s="241" customFormat="1" ht="47.25" x14ac:dyDescent="0.25">
      <c r="A828" s="386" t="s">
        <v>937</v>
      </c>
      <c r="B828" s="389" t="s">
        <v>354</v>
      </c>
      <c r="C828" s="210" t="s">
        <v>148</v>
      </c>
      <c r="D828" s="388" t="s">
        <v>123</v>
      </c>
      <c r="E828" s="210" t="s">
        <v>94</v>
      </c>
      <c r="F828" s="2">
        <v>903</v>
      </c>
      <c r="G828" s="9">
        <f>G827</f>
        <v>390.3</v>
      </c>
      <c r="H828" s="9">
        <f t="shared" ref="H828:I828" si="390">H827</f>
        <v>390.3</v>
      </c>
      <c r="I828" s="9">
        <f t="shared" si="390"/>
        <v>390.3</v>
      </c>
      <c r="J828" s="232"/>
      <c r="K828" s="232"/>
      <c r="L828" s="232"/>
      <c r="M828" s="232"/>
      <c r="N828" s="232"/>
    </row>
    <row r="829" spans="1:14" s="241" customFormat="1" ht="47.25" x14ac:dyDescent="0.25">
      <c r="A829" s="62" t="s">
        <v>284</v>
      </c>
      <c r="B829" s="389" t="s">
        <v>388</v>
      </c>
      <c r="C829" s="210" t="s">
        <v>148</v>
      </c>
      <c r="D829" s="388" t="s">
        <v>123</v>
      </c>
      <c r="E829" s="210"/>
      <c r="F829" s="2"/>
      <c r="G829" s="9">
        <f>G830</f>
        <v>302.39999999999998</v>
      </c>
      <c r="H829" s="9">
        <f t="shared" ref="H829:I830" si="391">H830</f>
        <v>302.39999999999998</v>
      </c>
      <c r="I829" s="9">
        <f t="shared" si="391"/>
        <v>302.39999999999998</v>
      </c>
      <c r="J829" s="232"/>
      <c r="K829" s="232"/>
      <c r="L829" s="232"/>
      <c r="M829" s="232"/>
      <c r="N829" s="232"/>
    </row>
    <row r="830" spans="1:14" s="241" customFormat="1" ht="47.25" x14ac:dyDescent="0.25">
      <c r="A830" s="20" t="s">
        <v>152</v>
      </c>
      <c r="B830" s="389" t="s">
        <v>388</v>
      </c>
      <c r="C830" s="210" t="s">
        <v>148</v>
      </c>
      <c r="D830" s="388" t="s">
        <v>123</v>
      </c>
      <c r="E830" s="210" t="s">
        <v>153</v>
      </c>
      <c r="F830" s="2"/>
      <c r="G830" s="9">
        <f>G831</f>
        <v>302.39999999999998</v>
      </c>
      <c r="H830" s="9">
        <f t="shared" si="391"/>
        <v>302.39999999999998</v>
      </c>
      <c r="I830" s="9">
        <f t="shared" si="391"/>
        <v>302.39999999999998</v>
      </c>
      <c r="J830" s="232"/>
      <c r="K830" s="232"/>
      <c r="L830" s="232"/>
      <c r="M830" s="232"/>
      <c r="N830" s="232"/>
    </row>
    <row r="831" spans="1:14" s="241" customFormat="1" ht="15.75" x14ac:dyDescent="0.25">
      <c r="A831" s="97" t="s">
        <v>154</v>
      </c>
      <c r="B831" s="389" t="s">
        <v>388</v>
      </c>
      <c r="C831" s="210" t="s">
        <v>148</v>
      </c>
      <c r="D831" s="388" t="s">
        <v>123</v>
      </c>
      <c r="E831" s="210" t="s">
        <v>155</v>
      </c>
      <c r="F831" s="2"/>
      <c r="G831" s="9">
        <f>'Ведом23-25'!I808</f>
        <v>302.39999999999998</v>
      </c>
      <c r="H831" s="9">
        <f>'Ведом23-25'!J808</f>
        <v>302.39999999999998</v>
      </c>
      <c r="I831" s="9">
        <f>'Ведом23-25'!K808</f>
        <v>302.39999999999998</v>
      </c>
      <c r="J831" s="232"/>
      <c r="K831" s="232"/>
      <c r="L831" s="232"/>
      <c r="M831" s="232"/>
      <c r="N831" s="232"/>
    </row>
    <row r="832" spans="1:14" s="241" customFormat="1" ht="31.5" x14ac:dyDescent="0.25">
      <c r="A832" s="97" t="s">
        <v>939</v>
      </c>
      <c r="B832" s="389" t="s">
        <v>388</v>
      </c>
      <c r="C832" s="210" t="s">
        <v>148</v>
      </c>
      <c r="D832" s="388" t="s">
        <v>123</v>
      </c>
      <c r="E832" s="210" t="s">
        <v>155</v>
      </c>
      <c r="F832" s="2">
        <v>906</v>
      </c>
      <c r="G832" s="9">
        <f>G831</f>
        <v>302.39999999999998</v>
      </c>
      <c r="H832" s="9">
        <f t="shared" ref="H832:I832" si="392">H831</f>
        <v>302.39999999999998</v>
      </c>
      <c r="I832" s="9">
        <f t="shared" si="392"/>
        <v>302.39999999999998</v>
      </c>
      <c r="J832" s="232"/>
      <c r="K832" s="232"/>
      <c r="L832" s="232"/>
      <c r="M832" s="232"/>
      <c r="N832" s="232"/>
    </row>
    <row r="833" spans="1:14" s="241" customFormat="1" ht="15.75" x14ac:dyDescent="0.25">
      <c r="A833" s="44" t="s">
        <v>161</v>
      </c>
      <c r="B833" s="389" t="s">
        <v>353</v>
      </c>
      <c r="C833" s="210" t="s">
        <v>162</v>
      </c>
      <c r="D833" s="388"/>
      <c r="E833" s="210"/>
      <c r="F833" s="2"/>
      <c r="G833" s="9">
        <f>G834</f>
        <v>878.7</v>
      </c>
      <c r="H833" s="9">
        <f t="shared" ref="H833:I833" si="393">H834</f>
        <v>878.7</v>
      </c>
      <c r="I833" s="9">
        <f t="shared" si="393"/>
        <v>878.7</v>
      </c>
      <c r="J833" s="232"/>
      <c r="K833" s="232"/>
      <c r="L833" s="232"/>
      <c r="M833" s="232"/>
      <c r="N833" s="232"/>
    </row>
    <row r="834" spans="1:14" s="241" customFormat="1" ht="15.75" x14ac:dyDescent="0.25">
      <c r="A834" s="44" t="s">
        <v>163</v>
      </c>
      <c r="B834" s="389" t="s">
        <v>353</v>
      </c>
      <c r="C834" s="210" t="s">
        <v>162</v>
      </c>
      <c r="D834" s="388" t="s">
        <v>84</v>
      </c>
      <c r="E834" s="210"/>
      <c r="F834" s="2"/>
      <c r="G834" s="9">
        <f>G835+G839</f>
        <v>878.7</v>
      </c>
      <c r="H834" s="9">
        <f t="shared" ref="H834:I834" si="394">H835+H839</f>
        <v>878.7</v>
      </c>
      <c r="I834" s="9">
        <f t="shared" si="394"/>
        <v>878.7</v>
      </c>
      <c r="J834" s="232"/>
      <c r="K834" s="232"/>
      <c r="L834" s="232"/>
      <c r="M834" s="232"/>
      <c r="N834" s="232"/>
    </row>
    <row r="835" spans="1:14" s="241" customFormat="1" ht="47.25" x14ac:dyDescent="0.25">
      <c r="A835" s="62" t="s">
        <v>463</v>
      </c>
      <c r="B835" s="389" t="s">
        <v>354</v>
      </c>
      <c r="C835" s="210" t="s">
        <v>162</v>
      </c>
      <c r="D835" s="388" t="s">
        <v>84</v>
      </c>
      <c r="E835" s="210"/>
      <c r="F835" s="2"/>
      <c r="G835" s="9">
        <f>G836</f>
        <v>506.8</v>
      </c>
      <c r="H835" s="9">
        <f t="shared" ref="H835:I836" si="395">H836</f>
        <v>506.8</v>
      </c>
      <c r="I835" s="9">
        <f t="shared" si="395"/>
        <v>506.8</v>
      </c>
      <c r="J835" s="232"/>
      <c r="K835" s="232"/>
      <c r="L835" s="232"/>
      <c r="M835" s="232"/>
      <c r="N835" s="232"/>
    </row>
    <row r="836" spans="1:14" s="241" customFormat="1" ht="31.5" x14ac:dyDescent="0.25">
      <c r="A836" s="386" t="s">
        <v>91</v>
      </c>
      <c r="B836" s="389" t="s">
        <v>354</v>
      </c>
      <c r="C836" s="210" t="s">
        <v>162</v>
      </c>
      <c r="D836" s="388" t="s">
        <v>84</v>
      </c>
      <c r="E836" s="210" t="s">
        <v>92</v>
      </c>
      <c r="F836" s="2"/>
      <c r="G836" s="9">
        <f>G837</f>
        <v>506.8</v>
      </c>
      <c r="H836" s="9">
        <f t="shared" si="395"/>
        <v>506.8</v>
      </c>
      <c r="I836" s="9">
        <f t="shared" si="395"/>
        <v>506.8</v>
      </c>
      <c r="J836" s="232"/>
      <c r="K836" s="232"/>
      <c r="L836" s="232"/>
      <c r="M836" s="232"/>
      <c r="N836" s="232"/>
    </row>
    <row r="837" spans="1:14" s="241" customFormat="1" ht="47.25" x14ac:dyDescent="0.25">
      <c r="A837" s="386" t="s">
        <v>93</v>
      </c>
      <c r="B837" s="389" t="s">
        <v>354</v>
      </c>
      <c r="C837" s="210" t="s">
        <v>162</v>
      </c>
      <c r="D837" s="388" t="s">
        <v>84</v>
      </c>
      <c r="E837" s="210" t="s">
        <v>94</v>
      </c>
      <c r="F837" s="2"/>
      <c r="G837" s="9">
        <f>'Ведом23-25'!I488</f>
        <v>506.8</v>
      </c>
      <c r="H837" s="9">
        <f>'Ведом23-25'!J488</f>
        <v>506.8</v>
      </c>
      <c r="I837" s="9">
        <f>'Ведом23-25'!K488</f>
        <v>506.8</v>
      </c>
      <c r="J837" s="232"/>
      <c r="K837" s="232"/>
      <c r="L837" s="232"/>
      <c r="M837" s="232"/>
      <c r="N837" s="232"/>
    </row>
    <row r="838" spans="1:14" s="241" customFormat="1" ht="47.25" x14ac:dyDescent="0.25">
      <c r="A838" s="386" t="s">
        <v>937</v>
      </c>
      <c r="B838" s="389" t="s">
        <v>354</v>
      </c>
      <c r="C838" s="210" t="s">
        <v>162</v>
      </c>
      <c r="D838" s="388" t="s">
        <v>84</v>
      </c>
      <c r="E838" s="210" t="s">
        <v>94</v>
      </c>
      <c r="F838" s="2">
        <v>903</v>
      </c>
      <c r="G838" s="9">
        <f>G837</f>
        <v>506.8</v>
      </c>
      <c r="H838" s="9">
        <f t="shared" ref="H838:I838" si="396">H837</f>
        <v>506.8</v>
      </c>
      <c r="I838" s="9">
        <f t="shared" si="396"/>
        <v>506.8</v>
      </c>
      <c r="J838" s="232"/>
      <c r="K838" s="232"/>
      <c r="L838" s="232"/>
      <c r="M838" s="232"/>
      <c r="N838" s="232"/>
    </row>
    <row r="839" spans="1:14" s="241" customFormat="1" ht="47.25" x14ac:dyDescent="0.25">
      <c r="A839" s="386" t="s">
        <v>284</v>
      </c>
      <c r="B839" s="389" t="s">
        <v>388</v>
      </c>
      <c r="C839" s="210" t="s">
        <v>162</v>
      </c>
      <c r="D839" s="388" t="s">
        <v>84</v>
      </c>
      <c r="E839" s="210"/>
      <c r="F839" s="2"/>
      <c r="G839" s="9">
        <f>G840</f>
        <v>371.9</v>
      </c>
      <c r="H839" s="9">
        <f t="shared" ref="H839:I840" si="397">H840</f>
        <v>371.9</v>
      </c>
      <c r="I839" s="9">
        <f t="shared" si="397"/>
        <v>371.9</v>
      </c>
      <c r="J839" s="232"/>
      <c r="K839" s="232"/>
      <c r="L839" s="232"/>
      <c r="M839" s="232"/>
      <c r="N839" s="232"/>
    </row>
    <row r="840" spans="1:14" s="241" customFormat="1" ht="47.25" x14ac:dyDescent="0.25">
      <c r="A840" s="386" t="s">
        <v>152</v>
      </c>
      <c r="B840" s="389" t="s">
        <v>388</v>
      </c>
      <c r="C840" s="210" t="s">
        <v>162</v>
      </c>
      <c r="D840" s="388" t="s">
        <v>84</v>
      </c>
      <c r="E840" s="210" t="s">
        <v>153</v>
      </c>
      <c r="F840" s="2"/>
      <c r="G840" s="9">
        <f>G841</f>
        <v>371.9</v>
      </c>
      <c r="H840" s="9">
        <f t="shared" si="397"/>
        <v>371.9</v>
      </c>
      <c r="I840" s="9">
        <f t="shared" si="397"/>
        <v>371.9</v>
      </c>
      <c r="J840" s="232"/>
      <c r="K840" s="232"/>
      <c r="L840" s="232"/>
      <c r="M840" s="232"/>
      <c r="N840" s="232"/>
    </row>
    <row r="841" spans="1:14" s="241" customFormat="1" ht="15.75" x14ac:dyDescent="0.25">
      <c r="A841" s="386" t="s">
        <v>154</v>
      </c>
      <c r="B841" s="389" t="s">
        <v>388</v>
      </c>
      <c r="C841" s="210" t="s">
        <v>162</v>
      </c>
      <c r="D841" s="388" t="s">
        <v>84</v>
      </c>
      <c r="E841" s="210" t="s">
        <v>155</v>
      </c>
      <c r="F841" s="2"/>
      <c r="G841" s="9">
        <f>'Ведом23-25'!I491</f>
        <v>371.9</v>
      </c>
      <c r="H841" s="9">
        <f>'Ведом23-25'!J491</f>
        <v>371.9</v>
      </c>
      <c r="I841" s="9">
        <f>'Ведом23-25'!K491</f>
        <v>371.9</v>
      </c>
      <c r="J841" s="232"/>
      <c r="K841" s="232"/>
      <c r="L841" s="232"/>
      <c r="M841" s="232"/>
      <c r="N841" s="232"/>
    </row>
    <row r="842" spans="1:14" s="241" customFormat="1" ht="47.25" x14ac:dyDescent="0.25">
      <c r="A842" s="386" t="s">
        <v>937</v>
      </c>
      <c r="B842" s="389" t="s">
        <v>388</v>
      </c>
      <c r="C842" s="210" t="s">
        <v>162</v>
      </c>
      <c r="D842" s="388" t="s">
        <v>84</v>
      </c>
      <c r="E842" s="210" t="s">
        <v>155</v>
      </c>
      <c r="F842" s="2">
        <v>903</v>
      </c>
      <c r="G842" s="9">
        <f>G841</f>
        <v>371.9</v>
      </c>
      <c r="H842" s="9">
        <f t="shared" ref="H842:I842" si="398">H841</f>
        <v>371.9</v>
      </c>
      <c r="I842" s="9">
        <f t="shared" si="398"/>
        <v>371.9</v>
      </c>
      <c r="J842" s="232"/>
      <c r="K842" s="232"/>
      <c r="L842" s="232"/>
      <c r="M842" s="232"/>
      <c r="N842" s="232"/>
    </row>
    <row r="843" spans="1:14" s="241" customFormat="1" ht="15.75" x14ac:dyDescent="0.25">
      <c r="A843" s="386" t="s">
        <v>200</v>
      </c>
      <c r="B843" s="389" t="s">
        <v>353</v>
      </c>
      <c r="C843" s="210" t="s">
        <v>201</v>
      </c>
      <c r="D843" s="388"/>
      <c r="E843" s="210"/>
      <c r="F843" s="2"/>
      <c r="G843" s="9">
        <f>G844</f>
        <v>579.1</v>
      </c>
      <c r="H843" s="9">
        <f t="shared" ref="H843:I846" si="399">H844</f>
        <v>579.1</v>
      </c>
      <c r="I843" s="9">
        <f t="shared" si="399"/>
        <v>579.1</v>
      </c>
      <c r="J843" s="232"/>
      <c r="K843" s="232"/>
      <c r="L843" s="232"/>
      <c r="M843" s="232"/>
      <c r="N843" s="232"/>
    </row>
    <row r="844" spans="1:14" s="241" customFormat="1" ht="15.75" x14ac:dyDescent="0.25">
      <c r="A844" s="386" t="s">
        <v>507</v>
      </c>
      <c r="B844" s="389" t="s">
        <v>353</v>
      </c>
      <c r="C844" s="210" t="s">
        <v>201</v>
      </c>
      <c r="D844" s="388" t="s">
        <v>84</v>
      </c>
      <c r="E844" s="210"/>
      <c r="F844" s="2"/>
      <c r="G844" s="9">
        <f>G845</f>
        <v>579.1</v>
      </c>
      <c r="H844" s="9">
        <f t="shared" si="399"/>
        <v>579.1</v>
      </c>
      <c r="I844" s="9">
        <f t="shared" si="399"/>
        <v>579.1</v>
      </c>
      <c r="J844" s="232"/>
      <c r="K844" s="232"/>
      <c r="L844" s="232"/>
      <c r="M844" s="232"/>
      <c r="N844" s="232"/>
    </row>
    <row r="845" spans="1:14" s="241" customFormat="1" ht="47.25" x14ac:dyDescent="0.25">
      <c r="A845" s="386" t="s">
        <v>284</v>
      </c>
      <c r="B845" s="389" t="s">
        <v>388</v>
      </c>
      <c r="C845" s="210" t="s">
        <v>201</v>
      </c>
      <c r="D845" s="388" t="s">
        <v>84</v>
      </c>
      <c r="E845" s="210"/>
      <c r="F845" s="2"/>
      <c r="G845" s="9">
        <f>G846</f>
        <v>579.1</v>
      </c>
      <c r="H845" s="9">
        <f t="shared" si="399"/>
        <v>579.1</v>
      </c>
      <c r="I845" s="9">
        <f t="shared" si="399"/>
        <v>579.1</v>
      </c>
      <c r="J845" s="232"/>
      <c r="K845" s="232"/>
      <c r="L845" s="232"/>
      <c r="M845" s="232"/>
      <c r="N845" s="232"/>
    </row>
    <row r="846" spans="1:14" s="241" customFormat="1" ht="47.25" x14ac:dyDescent="0.25">
      <c r="A846" s="386" t="s">
        <v>152</v>
      </c>
      <c r="B846" s="389" t="s">
        <v>388</v>
      </c>
      <c r="C846" s="210" t="s">
        <v>201</v>
      </c>
      <c r="D846" s="388" t="s">
        <v>84</v>
      </c>
      <c r="E846" s="210" t="s">
        <v>153</v>
      </c>
      <c r="F846" s="2"/>
      <c r="G846" s="9">
        <f>G847</f>
        <v>579.1</v>
      </c>
      <c r="H846" s="9">
        <f t="shared" si="399"/>
        <v>579.1</v>
      </c>
      <c r="I846" s="9">
        <f t="shared" si="399"/>
        <v>579.1</v>
      </c>
      <c r="J846" s="232"/>
      <c r="K846" s="232"/>
      <c r="L846" s="232"/>
      <c r="M846" s="232"/>
      <c r="N846" s="232"/>
    </row>
    <row r="847" spans="1:14" s="241" customFormat="1" ht="15.75" x14ac:dyDescent="0.25">
      <c r="A847" s="386" t="s">
        <v>154</v>
      </c>
      <c r="B847" s="389" t="s">
        <v>388</v>
      </c>
      <c r="C847" s="210" t="s">
        <v>201</v>
      </c>
      <c r="D847" s="388" t="s">
        <v>84</v>
      </c>
      <c r="E847" s="210" t="s">
        <v>155</v>
      </c>
      <c r="F847" s="2"/>
      <c r="G847" s="9">
        <f>'Ведом23-25'!I924</f>
        <v>579.1</v>
      </c>
      <c r="H847" s="9">
        <f>'Ведом23-25'!J924</f>
        <v>579.1</v>
      </c>
      <c r="I847" s="9">
        <f>'Ведом23-25'!K924</f>
        <v>579.1</v>
      </c>
      <c r="J847" s="232"/>
      <c r="K847" s="232"/>
      <c r="L847" s="232"/>
      <c r="M847" s="232"/>
      <c r="N847" s="232"/>
    </row>
    <row r="848" spans="1:14" s="241" customFormat="1" ht="31.5" x14ac:dyDescent="0.25">
      <c r="A848" s="97" t="s">
        <v>950</v>
      </c>
      <c r="B848" s="389" t="s">
        <v>388</v>
      </c>
      <c r="C848" s="210" t="s">
        <v>201</v>
      </c>
      <c r="D848" s="388" t="s">
        <v>84</v>
      </c>
      <c r="E848" s="210" t="s">
        <v>155</v>
      </c>
      <c r="F848" s="2">
        <v>907</v>
      </c>
      <c r="G848" s="9">
        <f>G847</f>
        <v>579.1</v>
      </c>
      <c r="H848" s="9">
        <f t="shared" ref="H848:I848" si="400">H847</f>
        <v>579.1</v>
      </c>
      <c r="I848" s="9">
        <f t="shared" si="400"/>
        <v>579.1</v>
      </c>
      <c r="J848" s="232"/>
      <c r="K848" s="232"/>
      <c r="L848" s="232"/>
      <c r="M848" s="232"/>
      <c r="N848" s="232"/>
    </row>
    <row r="849" spans="1:14" s="241" customFormat="1" ht="15.75" x14ac:dyDescent="0.25">
      <c r="A849" s="20" t="s">
        <v>234</v>
      </c>
      <c r="B849" s="389" t="s">
        <v>353</v>
      </c>
      <c r="C849" s="210" t="s">
        <v>135</v>
      </c>
      <c r="D849" s="388"/>
      <c r="E849" s="210"/>
      <c r="F849" s="2"/>
      <c r="G849" s="9">
        <f>G850</f>
        <v>78</v>
      </c>
      <c r="H849" s="9">
        <f t="shared" ref="H849:I852" si="401">H850</f>
        <v>78</v>
      </c>
      <c r="I849" s="9">
        <f t="shared" si="401"/>
        <v>78</v>
      </c>
      <c r="J849" s="232"/>
      <c r="K849" s="232"/>
      <c r="L849" s="232"/>
      <c r="M849" s="232"/>
      <c r="N849" s="232"/>
    </row>
    <row r="850" spans="1:14" s="241" customFormat="1" ht="15.75" x14ac:dyDescent="0.25">
      <c r="A850" s="20" t="s">
        <v>235</v>
      </c>
      <c r="B850" s="389" t="s">
        <v>353</v>
      </c>
      <c r="C850" s="210" t="s">
        <v>135</v>
      </c>
      <c r="D850" s="388" t="s">
        <v>122</v>
      </c>
      <c r="E850" s="210"/>
      <c r="F850" s="2"/>
      <c r="G850" s="9">
        <f>G851</f>
        <v>78</v>
      </c>
      <c r="H850" s="9">
        <f t="shared" si="401"/>
        <v>78</v>
      </c>
      <c r="I850" s="9">
        <f t="shared" si="401"/>
        <v>78</v>
      </c>
      <c r="J850" s="232"/>
      <c r="K850" s="232"/>
      <c r="L850" s="232"/>
      <c r="M850" s="232"/>
      <c r="N850" s="232"/>
    </row>
    <row r="851" spans="1:14" s="241" customFormat="1" ht="47.25" x14ac:dyDescent="0.25">
      <c r="A851" s="62" t="s">
        <v>463</v>
      </c>
      <c r="B851" s="389" t="s">
        <v>354</v>
      </c>
      <c r="C851" s="210" t="s">
        <v>135</v>
      </c>
      <c r="D851" s="388" t="s">
        <v>122</v>
      </c>
      <c r="E851" s="210"/>
      <c r="F851" s="2"/>
      <c r="G851" s="9">
        <f>G852</f>
        <v>78</v>
      </c>
      <c r="H851" s="9">
        <f t="shared" si="401"/>
        <v>78</v>
      </c>
      <c r="I851" s="9">
        <f t="shared" si="401"/>
        <v>78</v>
      </c>
      <c r="J851" s="232"/>
      <c r="K851" s="232"/>
      <c r="L851" s="232"/>
      <c r="M851" s="232"/>
      <c r="N851" s="232"/>
    </row>
    <row r="852" spans="1:14" s="241" customFormat="1" ht="31.5" x14ac:dyDescent="0.25">
      <c r="A852" s="386" t="s">
        <v>91</v>
      </c>
      <c r="B852" s="389" t="s">
        <v>354</v>
      </c>
      <c r="C852" s="210" t="s">
        <v>135</v>
      </c>
      <c r="D852" s="388" t="s">
        <v>122</v>
      </c>
      <c r="E852" s="210" t="s">
        <v>92</v>
      </c>
      <c r="F852" s="2"/>
      <c r="G852" s="9">
        <f>G853</f>
        <v>78</v>
      </c>
      <c r="H852" s="9">
        <f t="shared" si="401"/>
        <v>78</v>
      </c>
      <c r="I852" s="9">
        <f t="shared" si="401"/>
        <v>78</v>
      </c>
      <c r="J852" s="232"/>
      <c r="K852" s="232"/>
      <c r="L852" s="232"/>
      <c r="M852" s="232"/>
      <c r="N852" s="232"/>
    </row>
    <row r="853" spans="1:14" s="241" customFormat="1" ht="47.25" x14ac:dyDescent="0.25">
      <c r="A853" s="386" t="s">
        <v>93</v>
      </c>
      <c r="B853" s="389" t="s">
        <v>354</v>
      </c>
      <c r="C853" s="210" t="s">
        <v>135</v>
      </c>
      <c r="D853" s="388" t="s">
        <v>122</v>
      </c>
      <c r="E853" s="210" t="s">
        <v>94</v>
      </c>
      <c r="F853" s="2"/>
      <c r="G853" s="9">
        <f>'Ведом23-25'!I577</f>
        <v>78</v>
      </c>
      <c r="H853" s="9">
        <f>'Ведом23-25'!J577</f>
        <v>78</v>
      </c>
      <c r="I853" s="9">
        <f>'Ведом23-25'!K577</f>
        <v>78</v>
      </c>
      <c r="J853" s="232"/>
      <c r="K853" s="232"/>
      <c r="L853" s="232"/>
      <c r="M853" s="232"/>
      <c r="N853" s="232"/>
    </row>
    <row r="854" spans="1:14" s="241" customFormat="1" ht="47.25" x14ac:dyDescent="0.25">
      <c r="A854" s="386" t="s">
        <v>937</v>
      </c>
      <c r="B854" s="389" t="s">
        <v>354</v>
      </c>
      <c r="C854" s="210" t="s">
        <v>135</v>
      </c>
      <c r="D854" s="388" t="s">
        <v>122</v>
      </c>
      <c r="E854" s="210" t="s">
        <v>94</v>
      </c>
      <c r="F854" s="2">
        <v>903</v>
      </c>
      <c r="G854" s="9">
        <f>G853</f>
        <v>78</v>
      </c>
      <c r="H854" s="9">
        <f t="shared" ref="H854:I854" si="402">H853</f>
        <v>78</v>
      </c>
      <c r="I854" s="9">
        <f t="shared" si="402"/>
        <v>78</v>
      </c>
      <c r="J854" s="232"/>
      <c r="K854" s="232"/>
      <c r="L854" s="232"/>
      <c r="M854" s="232"/>
      <c r="N854" s="232"/>
    </row>
    <row r="855" spans="1:14" s="241" customFormat="1" ht="31.5" x14ac:dyDescent="0.25">
      <c r="A855" s="212" t="s">
        <v>464</v>
      </c>
      <c r="B855" s="208" t="s">
        <v>330</v>
      </c>
      <c r="C855" s="213"/>
      <c r="D855" s="388"/>
      <c r="E855" s="213"/>
      <c r="F855" s="2"/>
      <c r="G855" s="35">
        <f>G856</f>
        <v>15</v>
      </c>
      <c r="H855" s="35">
        <f t="shared" ref="H855:I859" si="403">H856</f>
        <v>15</v>
      </c>
      <c r="I855" s="35">
        <f t="shared" si="403"/>
        <v>15</v>
      </c>
      <c r="J855" s="232"/>
      <c r="K855" s="232"/>
      <c r="L855" s="232"/>
      <c r="M855" s="232"/>
      <c r="N855" s="232"/>
    </row>
    <row r="856" spans="1:14" s="241" customFormat="1" ht="15.75" x14ac:dyDescent="0.25">
      <c r="A856" s="20" t="s">
        <v>83</v>
      </c>
      <c r="B856" s="389" t="s">
        <v>330</v>
      </c>
      <c r="C856" s="210" t="s">
        <v>84</v>
      </c>
      <c r="D856" s="388"/>
      <c r="E856" s="213"/>
      <c r="F856" s="2"/>
      <c r="G856" s="9">
        <f>G857</f>
        <v>15</v>
      </c>
      <c r="H856" s="9">
        <f t="shared" si="403"/>
        <v>15</v>
      </c>
      <c r="I856" s="9">
        <f t="shared" si="403"/>
        <v>15</v>
      </c>
      <c r="J856" s="232"/>
      <c r="K856" s="232"/>
      <c r="L856" s="232"/>
      <c r="M856" s="232"/>
      <c r="N856" s="232"/>
    </row>
    <row r="857" spans="1:14" s="241" customFormat="1" ht="15.75" x14ac:dyDescent="0.25">
      <c r="A857" s="20" t="s">
        <v>98</v>
      </c>
      <c r="B857" s="389" t="s">
        <v>330</v>
      </c>
      <c r="C857" s="210" t="s">
        <v>84</v>
      </c>
      <c r="D857" s="388" t="s">
        <v>99</v>
      </c>
      <c r="E857" s="213"/>
      <c r="F857" s="2"/>
      <c r="G857" s="9">
        <f>G858</f>
        <v>15</v>
      </c>
      <c r="H857" s="9">
        <f t="shared" si="403"/>
        <v>15</v>
      </c>
      <c r="I857" s="9">
        <f t="shared" si="403"/>
        <v>15</v>
      </c>
      <c r="J857" s="232"/>
      <c r="K857" s="232"/>
      <c r="L857" s="232"/>
      <c r="M857" s="232"/>
      <c r="N857" s="232"/>
    </row>
    <row r="858" spans="1:14" s="241" customFormat="1" ht="31.5" x14ac:dyDescent="0.25">
      <c r="A858" s="62" t="s">
        <v>282</v>
      </c>
      <c r="B858" s="389" t="s">
        <v>325</v>
      </c>
      <c r="C858" s="210" t="s">
        <v>84</v>
      </c>
      <c r="D858" s="388" t="s">
        <v>99</v>
      </c>
      <c r="E858" s="210"/>
      <c r="F858" s="2"/>
      <c r="G858" s="9">
        <f>G859</f>
        <v>15</v>
      </c>
      <c r="H858" s="9">
        <f t="shared" si="403"/>
        <v>15</v>
      </c>
      <c r="I858" s="9">
        <f t="shared" si="403"/>
        <v>15</v>
      </c>
      <c r="J858" s="232"/>
      <c r="K858" s="232"/>
      <c r="L858" s="232"/>
      <c r="M858" s="232"/>
      <c r="N858" s="232"/>
    </row>
    <row r="859" spans="1:14" s="241" customFormat="1" ht="31.5" x14ac:dyDescent="0.25">
      <c r="A859" s="386" t="s">
        <v>91</v>
      </c>
      <c r="B859" s="389" t="s">
        <v>325</v>
      </c>
      <c r="C859" s="210" t="s">
        <v>84</v>
      </c>
      <c r="D859" s="388" t="s">
        <v>99</v>
      </c>
      <c r="E859" s="210" t="s">
        <v>92</v>
      </c>
      <c r="F859" s="2"/>
      <c r="G859" s="9">
        <f>G860</f>
        <v>15</v>
      </c>
      <c r="H859" s="9">
        <f t="shared" si="403"/>
        <v>15</v>
      </c>
      <c r="I859" s="9">
        <f t="shared" si="403"/>
        <v>15</v>
      </c>
      <c r="J859" s="232"/>
      <c r="K859" s="232"/>
      <c r="L859" s="232"/>
      <c r="M859" s="232"/>
      <c r="N859" s="232"/>
    </row>
    <row r="860" spans="1:14" s="241" customFormat="1" ht="47.25" x14ac:dyDescent="0.25">
      <c r="A860" s="386" t="s">
        <v>93</v>
      </c>
      <c r="B860" s="389" t="s">
        <v>325</v>
      </c>
      <c r="C860" s="210" t="s">
        <v>84</v>
      </c>
      <c r="D860" s="388" t="s">
        <v>99</v>
      </c>
      <c r="E860" s="210" t="s">
        <v>94</v>
      </c>
      <c r="F860" s="2"/>
      <c r="G860" s="9">
        <f>'Ведом23-25'!I163</f>
        <v>15</v>
      </c>
      <c r="H860" s="9">
        <f>'Ведом23-25'!J163</f>
        <v>15</v>
      </c>
      <c r="I860" s="9">
        <f>'Ведом23-25'!K163</f>
        <v>15</v>
      </c>
      <c r="J860" s="232"/>
      <c r="K860" s="232"/>
      <c r="L860" s="232"/>
      <c r="M860" s="232"/>
      <c r="N860" s="232"/>
    </row>
    <row r="861" spans="1:14" s="241" customFormat="1" ht="31.5" x14ac:dyDescent="0.25">
      <c r="A861" s="20" t="s">
        <v>941</v>
      </c>
      <c r="B861" s="389" t="s">
        <v>325</v>
      </c>
      <c r="C861" s="210" t="s">
        <v>84</v>
      </c>
      <c r="D861" s="388" t="s">
        <v>99</v>
      </c>
      <c r="E861" s="210" t="s">
        <v>94</v>
      </c>
      <c r="F861" s="2">
        <v>902</v>
      </c>
      <c r="G861" s="9">
        <f>G860</f>
        <v>15</v>
      </c>
      <c r="H861" s="9">
        <f t="shared" ref="H861:I861" si="404">H860</f>
        <v>15</v>
      </c>
      <c r="I861" s="9">
        <f t="shared" si="404"/>
        <v>15</v>
      </c>
      <c r="J861" s="232"/>
      <c r="K861" s="232"/>
      <c r="L861" s="232"/>
      <c r="M861" s="232"/>
      <c r="N861" s="232"/>
    </row>
    <row r="862" spans="1:14" s="241" customFormat="1" ht="31.5" x14ac:dyDescent="0.25">
      <c r="A862" s="212" t="s">
        <v>731</v>
      </c>
      <c r="B862" s="208" t="s">
        <v>732</v>
      </c>
      <c r="C862" s="213"/>
      <c r="D862" s="388"/>
      <c r="E862" s="213"/>
      <c r="F862" s="2"/>
      <c r="G862" s="35">
        <f>G863+G869</f>
        <v>11</v>
      </c>
      <c r="H862" s="35">
        <f t="shared" ref="H862:I862" si="405">H863+H869</f>
        <v>11</v>
      </c>
      <c r="I862" s="35">
        <f t="shared" si="405"/>
        <v>0</v>
      </c>
      <c r="J862" s="232"/>
      <c r="K862" s="232"/>
      <c r="L862" s="232"/>
      <c r="M862" s="232"/>
      <c r="N862" s="232"/>
    </row>
    <row r="863" spans="1:14" s="241" customFormat="1" ht="31.5" x14ac:dyDescent="0.25">
      <c r="A863" s="386" t="s">
        <v>127</v>
      </c>
      <c r="B863" s="389" t="s">
        <v>732</v>
      </c>
      <c r="C863" s="210" t="s">
        <v>123</v>
      </c>
      <c r="D863" s="388"/>
      <c r="E863" s="213"/>
      <c r="F863" s="2"/>
      <c r="G863" s="9">
        <f>G864</f>
        <v>0</v>
      </c>
      <c r="H863" s="9">
        <f t="shared" ref="H863:I866" si="406">H864</f>
        <v>0</v>
      </c>
      <c r="I863" s="9">
        <f t="shared" si="406"/>
        <v>0</v>
      </c>
      <c r="J863" s="232"/>
      <c r="K863" s="232"/>
      <c r="L863" s="232"/>
      <c r="M863" s="232"/>
      <c r="N863" s="232"/>
    </row>
    <row r="864" spans="1:14" s="241" customFormat="1" ht="47.25" x14ac:dyDescent="0.25">
      <c r="A864" s="386" t="s">
        <v>658</v>
      </c>
      <c r="B864" s="389" t="s">
        <v>732</v>
      </c>
      <c r="C864" s="210" t="s">
        <v>123</v>
      </c>
      <c r="D864" s="388" t="s">
        <v>137</v>
      </c>
      <c r="E864" s="213"/>
      <c r="F864" s="2"/>
      <c r="G864" s="9">
        <f>G865</f>
        <v>0</v>
      </c>
      <c r="H864" s="9">
        <f t="shared" si="406"/>
        <v>0</v>
      </c>
      <c r="I864" s="9">
        <f t="shared" si="406"/>
        <v>0</v>
      </c>
      <c r="J864" s="232"/>
      <c r="K864" s="232"/>
      <c r="L864" s="232"/>
      <c r="M864" s="232"/>
      <c r="N864" s="232"/>
    </row>
    <row r="865" spans="1:14" s="241" customFormat="1" ht="15.75" x14ac:dyDescent="0.25">
      <c r="A865" s="386" t="s">
        <v>129</v>
      </c>
      <c r="B865" s="389" t="s">
        <v>733</v>
      </c>
      <c r="C865" s="210" t="s">
        <v>123</v>
      </c>
      <c r="D865" s="388" t="s">
        <v>137</v>
      </c>
      <c r="E865" s="210"/>
      <c r="F865" s="2"/>
      <c r="G865" s="9">
        <f>G866</f>
        <v>0</v>
      </c>
      <c r="H865" s="9">
        <f t="shared" si="406"/>
        <v>0</v>
      </c>
      <c r="I865" s="9">
        <f t="shared" si="406"/>
        <v>0</v>
      </c>
      <c r="J865" s="232"/>
      <c r="K865" s="232"/>
      <c r="L865" s="232"/>
      <c r="M865" s="232"/>
      <c r="N865" s="232"/>
    </row>
    <row r="866" spans="1:14" s="241" customFormat="1" ht="31.5" x14ac:dyDescent="0.25">
      <c r="A866" s="386" t="s">
        <v>91</v>
      </c>
      <c r="B866" s="389" t="s">
        <v>733</v>
      </c>
      <c r="C866" s="210" t="s">
        <v>123</v>
      </c>
      <c r="D866" s="388" t="s">
        <v>137</v>
      </c>
      <c r="E866" s="210" t="s">
        <v>92</v>
      </c>
      <c r="F866" s="2"/>
      <c r="G866" s="9">
        <f>G867</f>
        <v>0</v>
      </c>
      <c r="H866" s="9">
        <f t="shared" si="406"/>
        <v>0</v>
      </c>
      <c r="I866" s="9">
        <f t="shared" si="406"/>
        <v>0</v>
      </c>
      <c r="J866" s="232"/>
      <c r="K866" s="232"/>
      <c r="L866" s="232"/>
      <c r="M866" s="232"/>
      <c r="N866" s="232"/>
    </row>
    <row r="867" spans="1:14" s="241" customFormat="1" ht="47.25" x14ac:dyDescent="0.25">
      <c r="A867" s="386" t="s">
        <v>93</v>
      </c>
      <c r="B867" s="389" t="s">
        <v>733</v>
      </c>
      <c r="C867" s="210" t="s">
        <v>123</v>
      </c>
      <c r="D867" s="388" t="s">
        <v>137</v>
      </c>
      <c r="E867" s="210" t="s">
        <v>94</v>
      </c>
      <c r="F867" s="3"/>
      <c r="G867" s="9">
        <f>'Ведом23-25'!I211</f>
        <v>0</v>
      </c>
      <c r="H867" s="9">
        <f>'Ведом23-25'!J211</f>
        <v>0</v>
      </c>
      <c r="I867" s="9">
        <f>'Ведом23-25'!K211</f>
        <v>0</v>
      </c>
      <c r="J867" s="232"/>
      <c r="K867" s="232"/>
      <c r="L867" s="232"/>
      <c r="M867" s="232"/>
      <c r="N867" s="232"/>
    </row>
    <row r="868" spans="1:14" s="241" customFormat="1" ht="31.5" x14ac:dyDescent="0.25">
      <c r="A868" s="20" t="s">
        <v>941</v>
      </c>
      <c r="B868" s="389" t="s">
        <v>733</v>
      </c>
      <c r="C868" s="210" t="s">
        <v>123</v>
      </c>
      <c r="D868" s="388" t="s">
        <v>137</v>
      </c>
      <c r="E868" s="210" t="s">
        <v>94</v>
      </c>
      <c r="F868" s="2">
        <v>902</v>
      </c>
      <c r="G868" s="9">
        <f>G867</f>
        <v>0</v>
      </c>
      <c r="H868" s="9">
        <f t="shared" ref="H868:I868" si="407">H867</f>
        <v>0</v>
      </c>
      <c r="I868" s="9">
        <f t="shared" si="407"/>
        <v>0</v>
      </c>
      <c r="J868" s="232"/>
      <c r="K868" s="232"/>
      <c r="L868" s="232"/>
      <c r="M868" s="232"/>
      <c r="N868" s="232"/>
    </row>
    <row r="869" spans="1:14" s="68" customFormat="1" ht="15.75" x14ac:dyDescent="0.25">
      <c r="A869" s="20" t="s">
        <v>136</v>
      </c>
      <c r="B869" s="389" t="s">
        <v>732</v>
      </c>
      <c r="C869" s="389" t="s">
        <v>137</v>
      </c>
      <c r="D869" s="388"/>
      <c r="E869" s="389"/>
      <c r="F869" s="2"/>
      <c r="G869" s="9">
        <f>G870</f>
        <v>11</v>
      </c>
      <c r="H869" s="9">
        <f t="shared" ref="H869:I869" si="408">H870</f>
        <v>11</v>
      </c>
      <c r="I869" s="9">
        <f t="shared" si="408"/>
        <v>0</v>
      </c>
      <c r="J869" s="232"/>
      <c r="K869" s="232"/>
      <c r="L869" s="232"/>
      <c r="M869" s="232"/>
      <c r="N869" s="232"/>
    </row>
    <row r="870" spans="1:14" s="68" customFormat="1" ht="15.75" x14ac:dyDescent="0.25">
      <c r="A870" s="386" t="s">
        <v>145</v>
      </c>
      <c r="B870" s="389" t="s">
        <v>732</v>
      </c>
      <c r="C870" s="210" t="s">
        <v>137</v>
      </c>
      <c r="D870" s="388" t="s">
        <v>86</v>
      </c>
      <c r="E870" s="210"/>
      <c r="F870" s="2"/>
      <c r="G870" s="9">
        <f>G871+G875</f>
        <v>11</v>
      </c>
      <c r="H870" s="9">
        <f t="shared" ref="H870:I870" si="409">H871+H875</f>
        <v>11</v>
      </c>
      <c r="I870" s="9">
        <f t="shared" si="409"/>
        <v>0</v>
      </c>
      <c r="J870" s="232"/>
      <c r="K870" s="232"/>
      <c r="L870" s="232"/>
      <c r="M870" s="232"/>
      <c r="N870" s="232"/>
    </row>
    <row r="871" spans="1:14" s="241" customFormat="1" ht="15.75" x14ac:dyDescent="0.25">
      <c r="A871" s="386" t="s">
        <v>129</v>
      </c>
      <c r="B871" s="389" t="s">
        <v>733</v>
      </c>
      <c r="C871" s="210" t="s">
        <v>137</v>
      </c>
      <c r="D871" s="388" t="s">
        <v>86</v>
      </c>
      <c r="E871" s="210"/>
      <c r="F871" s="2"/>
      <c r="G871" s="9">
        <f>G872</f>
        <v>0</v>
      </c>
      <c r="H871" s="9">
        <f t="shared" ref="H871:I872" si="410">H872</f>
        <v>0</v>
      </c>
      <c r="I871" s="9">
        <f t="shared" si="410"/>
        <v>0</v>
      </c>
      <c r="J871" s="232"/>
      <c r="K871" s="232"/>
      <c r="L871" s="232"/>
      <c r="M871" s="232"/>
      <c r="N871" s="232"/>
    </row>
    <row r="872" spans="1:14" s="241" customFormat="1" ht="31.5" x14ac:dyDescent="0.25">
      <c r="A872" s="386" t="s">
        <v>91</v>
      </c>
      <c r="B872" s="389" t="s">
        <v>733</v>
      </c>
      <c r="C872" s="210" t="s">
        <v>137</v>
      </c>
      <c r="D872" s="388" t="s">
        <v>86</v>
      </c>
      <c r="E872" s="210" t="s">
        <v>92</v>
      </c>
      <c r="F872" s="2"/>
      <c r="G872" s="9">
        <f>G873</f>
        <v>0</v>
      </c>
      <c r="H872" s="9">
        <f t="shared" si="410"/>
        <v>0</v>
      </c>
      <c r="I872" s="9">
        <f t="shared" si="410"/>
        <v>0</v>
      </c>
      <c r="J872" s="232"/>
      <c r="K872" s="232"/>
      <c r="L872" s="232"/>
      <c r="M872" s="232"/>
      <c r="N872" s="232"/>
    </row>
    <row r="873" spans="1:14" s="241" customFormat="1" ht="47.25" x14ac:dyDescent="0.25">
      <c r="A873" s="386" t="s">
        <v>93</v>
      </c>
      <c r="B873" s="389" t="s">
        <v>733</v>
      </c>
      <c r="C873" s="210" t="s">
        <v>137</v>
      </c>
      <c r="D873" s="388" t="s">
        <v>86</v>
      </c>
      <c r="E873" s="210" t="s">
        <v>94</v>
      </c>
      <c r="F873" s="2"/>
      <c r="G873" s="9">
        <f>'Ведом23-25'!I269</f>
        <v>0</v>
      </c>
      <c r="H873" s="9">
        <f>'Ведом23-25'!J269</f>
        <v>0</v>
      </c>
      <c r="I873" s="9">
        <f>'Ведом23-25'!K269</f>
        <v>0</v>
      </c>
      <c r="J873" s="232"/>
      <c r="K873" s="232"/>
      <c r="L873" s="232"/>
      <c r="M873" s="232"/>
      <c r="N873" s="232"/>
    </row>
    <row r="874" spans="1:14" s="241" customFormat="1" ht="31.5" x14ac:dyDescent="0.25">
      <c r="A874" s="20" t="s">
        <v>941</v>
      </c>
      <c r="B874" s="389" t="s">
        <v>733</v>
      </c>
      <c r="C874" s="210" t="s">
        <v>137</v>
      </c>
      <c r="D874" s="388" t="s">
        <v>86</v>
      </c>
      <c r="E874" s="210" t="s">
        <v>94</v>
      </c>
      <c r="F874" s="2">
        <v>902</v>
      </c>
      <c r="G874" s="9">
        <f>G873</f>
        <v>0</v>
      </c>
      <c r="H874" s="9">
        <f t="shared" ref="H874:I874" si="411">H873</f>
        <v>0</v>
      </c>
      <c r="I874" s="9">
        <f t="shared" si="411"/>
        <v>0</v>
      </c>
      <c r="J874" s="232"/>
      <c r="K874" s="232"/>
      <c r="L874" s="232"/>
      <c r="M874" s="232"/>
      <c r="N874" s="232"/>
    </row>
    <row r="875" spans="1:14" s="241" customFormat="1" ht="63" x14ac:dyDescent="0.25">
      <c r="A875" s="386" t="s">
        <v>882</v>
      </c>
      <c r="B875" s="389" t="s">
        <v>750</v>
      </c>
      <c r="C875" s="210" t="s">
        <v>137</v>
      </c>
      <c r="D875" s="388" t="s">
        <v>86</v>
      </c>
      <c r="E875" s="210"/>
      <c r="F875" s="2"/>
      <c r="G875" s="9">
        <f>G876</f>
        <v>11</v>
      </c>
      <c r="H875" s="9">
        <f t="shared" ref="H875:I876" si="412">H876</f>
        <v>11</v>
      </c>
      <c r="I875" s="9">
        <f t="shared" si="412"/>
        <v>0</v>
      </c>
      <c r="J875" s="232"/>
      <c r="K875" s="232"/>
      <c r="L875" s="232"/>
      <c r="M875" s="232"/>
      <c r="N875" s="232"/>
    </row>
    <row r="876" spans="1:14" s="241" customFormat="1" ht="31.5" x14ac:dyDescent="0.25">
      <c r="A876" s="386" t="s">
        <v>140</v>
      </c>
      <c r="B876" s="389" t="s">
        <v>750</v>
      </c>
      <c r="C876" s="210" t="s">
        <v>137</v>
      </c>
      <c r="D876" s="388" t="s">
        <v>86</v>
      </c>
      <c r="E876" s="210" t="s">
        <v>141</v>
      </c>
      <c r="F876" s="2"/>
      <c r="G876" s="9">
        <f>G877</f>
        <v>11</v>
      </c>
      <c r="H876" s="9">
        <f t="shared" si="412"/>
        <v>11</v>
      </c>
      <c r="I876" s="9">
        <f t="shared" si="412"/>
        <v>0</v>
      </c>
      <c r="J876" s="232"/>
      <c r="K876" s="232"/>
      <c r="L876" s="232"/>
      <c r="M876" s="232"/>
      <c r="N876" s="232"/>
    </row>
    <row r="877" spans="1:14" s="241" customFormat="1" ht="31.5" x14ac:dyDescent="0.25">
      <c r="A877" s="386" t="s">
        <v>142</v>
      </c>
      <c r="B877" s="389" t="s">
        <v>750</v>
      </c>
      <c r="C877" s="210" t="s">
        <v>137</v>
      </c>
      <c r="D877" s="388" t="s">
        <v>86</v>
      </c>
      <c r="E877" s="210" t="s">
        <v>143</v>
      </c>
      <c r="F877" s="2"/>
      <c r="G877" s="9">
        <f>'Ведом23-25'!I272</f>
        <v>11</v>
      </c>
      <c r="H877" s="9">
        <f>'Ведом23-25'!J272</f>
        <v>11</v>
      </c>
      <c r="I877" s="9">
        <f>'Ведом23-25'!K272</f>
        <v>0</v>
      </c>
      <c r="J877" s="232"/>
      <c r="K877" s="232"/>
      <c r="L877" s="232"/>
      <c r="M877" s="232"/>
      <c r="N877" s="232"/>
    </row>
    <row r="878" spans="1:14" s="241" customFormat="1" ht="31.5" x14ac:dyDescent="0.25">
      <c r="A878" s="20" t="s">
        <v>941</v>
      </c>
      <c r="B878" s="389" t="s">
        <v>750</v>
      </c>
      <c r="C878" s="210" t="s">
        <v>137</v>
      </c>
      <c r="D878" s="388" t="s">
        <v>86</v>
      </c>
      <c r="E878" s="210" t="s">
        <v>143</v>
      </c>
      <c r="F878" s="2">
        <v>902</v>
      </c>
      <c r="G878" s="9">
        <f>G877</f>
        <v>11</v>
      </c>
      <c r="H878" s="9">
        <f t="shared" ref="H878:I878" si="413">H877</f>
        <v>11</v>
      </c>
      <c r="I878" s="9">
        <f t="shared" si="413"/>
        <v>0</v>
      </c>
      <c r="J878" s="232"/>
      <c r="K878" s="232"/>
      <c r="L878" s="232"/>
      <c r="M878" s="232"/>
      <c r="N878" s="232"/>
    </row>
    <row r="879" spans="1:14" s="241" customFormat="1" ht="78.75" x14ac:dyDescent="0.25">
      <c r="A879" s="239" t="s">
        <v>910</v>
      </c>
      <c r="B879" s="107" t="s">
        <v>304</v>
      </c>
      <c r="C879" s="7"/>
      <c r="D879" s="388"/>
      <c r="E879" s="389"/>
      <c r="F879" s="2"/>
      <c r="G879" s="35">
        <f>G880</f>
        <v>45</v>
      </c>
      <c r="H879" s="35">
        <f t="shared" ref="H879:I882" si="414">H880</f>
        <v>45</v>
      </c>
      <c r="I879" s="35">
        <f t="shared" si="414"/>
        <v>35</v>
      </c>
      <c r="J879" s="232"/>
      <c r="K879" s="232"/>
      <c r="L879" s="232"/>
      <c r="M879" s="232"/>
      <c r="N879" s="232"/>
    </row>
    <row r="880" spans="1:14" s="241" customFormat="1" ht="47.25" x14ac:dyDescent="0.25">
      <c r="A880" s="116" t="s">
        <v>331</v>
      </c>
      <c r="B880" s="107" t="s">
        <v>506</v>
      </c>
      <c r="C880" s="7"/>
      <c r="D880" s="388"/>
      <c r="E880" s="389"/>
      <c r="F880" s="2"/>
      <c r="G880" s="35">
        <f>G881</f>
        <v>45</v>
      </c>
      <c r="H880" s="35">
        <f t="shared" si="414"/>
        <v>45</v>
      </c>
      <c r="I880" s="35">
        <f t="shared" si="414"/>
        <v>35</v>
      </c>
      <c r="J880" s="232"/>
      <c r="K880" s="232"/>
      <c r="L880" s="232"/>
      <c r="M880" s="232"/>
      <c r="N880" s="232"/>
    </row>
    <row r="881" spans="1:14" s="241" customFormat="1" ht="15.75" x14ac:dyDescent="0.25">
      <c r="A881" s="20" t="s">
        <v>83</v>
      </c>
      <c r="B881" s="4" t="s">
        <v>506</v>
      </c>
      <c r="C881" s="8" t="s">
        <v>84</v>
      </c>
      <c r="D881" s="388"/>
      <c r="E881" s="389"/>
      <c r="F881" s="2"/>
      <c r="G881" s="9">
        <f>G882</f>
        <v>45</v>
      </c>
      <c r="H881" s="9">
        <f t="shared" si="414"/>
        <v>45</v>
      </c>
      <c r="I881" s="9">
        <f t="shared" si="414"/>
        <v>35</v>
      </c>
      <c r="J881" s="232"/>
      <c r="K881" s="232"/>
      <c r="L881" s="232"/>
      <c r="M881" s="232"/>
      <c r="N881" s="232"/>
    </row>
    <row r="882" spans="1:14" s="241" customFormat="1" ht="15.75" x14ac:dyDescent="0.25">
      <c r="A882" s="20" t="s">
        <v>98</v>
      </c>
      <c r="B882" s="4" t="s">
        <v>506</v>
      </c>
      <c r="C882" s="8" t="s">
        <v>84</v>
      </c>
      <c r="D882" s="388" t="s">
        <v>99</v>
      </c>
      <c r="E882" s="389"/>
      <c r="F882" s="2"/>
      <c r="G882" s="9">
        <f>G883</f>
        <v>45</v>
      </c>
      <c r="H882" s="9">
        <f t="shared" si="414"/>
        <v>45</v>
      </c>
      <c r="I882" s="9">
        <f t="shared" si="414"/>
        <v>35</v>
      </c>
      <c r="J882" s="232"/>
      <c r="K882" s="232"/>
      <c r="L882" s="232"/>
      <c r="M882" s="232"/>
      <c r="N882" s="232"/>
    </row>
    <row r="883" spans="1:14" s="241" customFormat="1" ht="31.5" x14ac:dyDescent="0.25">
      <c r="A883" s="61" t="s">
        <v>111</v>
      </c>
      <c r="B883" s="4" t="s">
        <v>332</v>
      </c>
      <c r="C883" s="8" t="s">
        <v>84</v>
      </c>
      <c r="D883" s="388" t="s">
        <v>99</v>
      </c>
      <c r="E883" s="389"/>
      <c r="F883" s="2"/>
      <c r="G883" s="9">
        <f>G884+G887+G890+G893</f>
        <v>45</v>
      </c>
      <c r="H883" s="9">
        <f t="shared" ref="H883:I883" si="415">H884+H887+H890+H893</f>
        <v>45</v>
      </c>
      <c r="I883" s="9">
        <f t="shared" si="415"/>
        <v>35</v>
      </c>
      <c r="J883" s="232"/>
      <c r="K883" s="232"/>
      <c r="L883" s="232"/>
      <c r="M883" s="232"/>
      <c r="N883" s="232"/>
    </row>
    <row r="884" spans="1:14" s="241" customFormat="1" ht="31.5" x14ac:dyDescent="0.25">
      <c r="A884" s="386" t="s">
        <v>91</v>
      </c>
      <c r="B884" s="4" t="s">
        <v>332</v>
      </c>
      <c r="C884" s="8" t="s">
        <v>84</v>
      </c>
      <c r="D884" s="388" t="s">
        <v>99</v>
      </c>
      <c r="E884" s="8" t="s">
        <v>92</v>
      </c>
      <c r="F884" s="2"/>
      <c r="G884" s="9">
        <f>G885</f>
        <v>5</v>
      </c>
      <c r="H884" s="9">
        <f t="shared" ref="H884:I884" si="416">H885</f>
        <v>5</v>
      </c>
      <c r="I884" s="9">
        <f t="shared" si="416"/>
        <v>5</v>
      </c>
      <c r="J884" s="232"/>
      <c r="K884" s="232"/>
      <c r="L884" s="232"/>
      <c r="M884" s="232"/>
      <c r="N884" s="232"/>
    </row>
    <row r="885" spans="1:14" s="241" customFormat="1" ht="47.25" x14ac:dyDescent="0.25">
      <c r="A885" s="386" t="s">
        <v>93</v>
      </c>
      <c r="B885" s="4" t="s">
        <v>332</v>
      </c>
      <c r="C885" s="8" t="s">
        <v>84</v>
      </c>
      <c r="D885" s="388" t="s">
        <v>99</v>
      </c>
      <c r="E885" s="8" t="s">
        <v>94</v>
      </c>
      <c r="F885" s="2"/>
      <c r="G885" s="9">
        <f>'Ведом23-25'!I168</f>
        <v>5</v>
      </c>
      <c r="H885" s="9">
        <f>'Ведом23-25'!J168</f>
        <v>5</v>
      </c>
      <c r="I885" s="9">
        <f>'Ведом23-25'!K168</f>
        <v>5</v>
      </c>
      <c r="J885" s="232"/>
      <c r="K885" s="232"/>
      <c r="L885" s="232"/>
      <c r="M885" s="232"/>
      <c r="N885" s="232"/>
    </row>
    <row r="886" spans="1:14" s="241" customFormat="1" ht="31.5" x14ac:dyDescent="0.25">
      <c r="A886" s="20" t="s">
        <v>941</v>
      </c>
      <c r="B886" s="4" t="s">
        <v>332</v>
      </c>
      <c r="C886" s="8" t="s">
        <v>84</v>
      </c>
      <c r="D886" s="388" t="s">
        <v>99</v>
      </c>
      <c r="E886" s="8" t="s">
        <v>94</v>
      </c>
      <c r="F886" s="2">
        <v>902</v>
      </c>
      <c r="G886" s="9">
        <f>G885</f>
        <v>5</v>
      </c>
      <c r="H886" s="9">
        <f t="shared" ref="H886:I886" si="417">H885</f>
        <v>5</v>
      </c>
      <c r="I886" s="9">
        <f t="shared" si="417"/>
        <v>5</v>
      </c>
      <c r="J886" s="232"/>
      <c r="K886" s="232"/>
      <c r="L886" s="232"/>
      <c r="M886" s="232"/>
      <c r="N886" s="232"/>
    </row>
    <row r="887" spans="1:14" s="241" customFormat="1" ht="31.5" x14ac:dyDescent="0.25">
      <c r="A887" s="386" t="s">
        <v>91</v>
      </c>
      <c r="B887" s="4" t="s">
        <v>332</v>
      </c>
      <c r="C887" s="8" t="s">
        <v>84</v>
      </c>
      <c r="D887" s="388" t="s">
        <v>99</v>
      </c>
      <c r="E887" s="8" t="s">
        <v>92</v>
      </c>
      <c r="F887" s="2"/>
      <c r="G887" s="9">
        <f>G888</f>
        <v>0</v>
      </c>
      <c r="H887" s="9">
        <f t="shared" ref="H887:I887" si="418">H888</f>
        <v>40</v>
      </c>
      <c r="I887" s="9">
        <f t="shared" si="418"/>
        <v>0</v>
      </c>
      <c r="J887" s="232"/>
      <c r="K887" s="232"/>
      <c r="L887" s="232"/>
      <c r="M887" s="232"/>
      <c r="N887" s="232"/>
    </row>
    <row r="888" spans="1:14" s="241" customFormat="1" ht="47.25" x14ac:dyDescent="0.25">
      <c r="A888" s="386" t="s">
        <v>93</v>
      </c>
      <c r="B888" s="4" t="s">
        <v>332</v>
      </c>
      <c r="C888" s="8" t="s">
        <v>84</v>
      </c>
      <c r="D888" s="388" t="s">
        <v>99</v>
      </c>
      <c r="E888" s="8" t="s">
        <v>94</v>
      </c>
      <c r="F888" s="2"/>
      <c r="G888" s="9">
        <f>'Ведом23-25'!I314</f>
        <v>0</v>
      </c>
      <c r="H888" s="9">
        <f>'Ведом23-25'!J314</f>
        <v>40</v>
      </c>
      <c r="I888" s="9">
        <f>'Ведом23-25'!K314</f>
        <v>0</v>
      </c>
      <c r="J888" s="232"/>
      <c r="K888" s="232"/>
      <c r="L888" s="232"/>
      <c r="M888" s="232"/>
      <c r="N888" s="232"/>
    </row>
    <row r="889" spans="1:14" s="241" customFormat="1" ht="47.25" x14ac:dyDescent="0.25">
      <c r="A889" s="386" t="s">
        <v>937</v>
      </c>
      <c r="B889" s="4" t="s">
        <v>332</v>
      </c>
      <c r="C889" s="8" t="s">
        <v>84</v>
      </c>
      <c r="D889" s="388" t="s">
        <v>99</v>
      </c>
      <c r="E889" s="8" t="s">
        <v>94</v>
      </c>
      <c r="F889" s="2">
        <v>903</v>
      </c>
      <c r="G889" s="9">
        <f>G888</f>
        <v>0</v>
      </c>
      <c r="H889" s="9">
        <f t="shared" ref="H889:I889" si="419">H888</f>
        <v>40</v>
      </c>
      <c r="I889" s="9">
        <f t="shared" si="419"/>
        <v>0</v>
      </c>
      <c r="J889" s="232"/>
      <c r="K889" s="232"/>
      <c r="L889" s="232"/>
      <c r="M889" s="232"/>
      <c r="N889" s="232"/>
    </row>
    <row r="890" spans="1:14" s="241" customFormat="1" ht="31.5" x14ac:dyDescent="0.25">
      <c r="A890" s="386" t="s">
        <v>91</v>
      </c>
      <c r="B890" s="4" t="s">
        <v>332</v>
      </c>
      <c r="C890" s="8" t="s">
        <v>84</v>
      </c>
      <c r="D890" s="388" t="s">
        <v>99</v>
      </c>
      <c r="E890" s="8" t="s">
        <v>92</v>
      </c>
      <c r="F890" s="2"/>
      <c r="G890" s="9">
        <f>G891</f>
        <v>0</v>
      </c>
      <c r="H890" s="9">
        <f t="shared" ref="H890:I890" si="420">H891</f>
        <v>0</v>
      </c>
      <c r="I890" s="9">
        <f t="shared" si="420"/>
        <v>30</v>
      </c>
      <c r="J890" s="232"/>
      <c r="K890" s="232"/>
      <c r="L890" s="232"/>
      <c r="M890" s="232"/>
      <c r="N890" s="232"/>
    </row>
    <row r="891" spans="1:14" s="241" customFormat="1" ht="47.25" x14ac:dyDescent="0.25">
      <c r="A891" s="386" t="s">
        <v>93</v>
      </c>
      <c r="B891" s="4" t="s">
        <v>332</v>
      </c>
      <c r="C891" s="8" t="s">
        <v>84</v>
      </c>
      <c r="D891" s="388" t="s">
        <v>99</v>
      </c>
      <c r="E891" s="8" t="s">
        <v>94</v>
      </c>
      <c r="F891" s="2"/>
      <c r="G891" s="9">
        <f>'Ведом23-25'!I649</f>
        <v>0</v>
      </c>
      <c r="H891" s="9">
        <f>'Ведом23-25'!J649</f>
        <v>0</v>
      </c>
      <c r="I891" s="9">
        <f>'Ведом23-25'!K649</f>
        <v>30</v>
      </c>
      <c r="J891" s="232"/>
      <c r="K891" s="232"/>
      <c r="L891" s="232"/>
      <c r="M891" s="232"/>
      <c r="N891" s="232"/>
    </row>
    <row r="892" spans="1:14" s="68" customFormat="1" ht="31.5" x14ac:dyDescent="0.25">
      <c r="A892" s="97" t="s">
        <v>939</v>
      </c>
      <c r="B892" s="4" t="s">
        <v>332</v>
      </c>
      <c r="C892" s="8" t="s">
        <v>84</v>
      </c>
      <c r="D892" s="388" t="s">
        <v>99</v>
      </c>
      <c r="E892" s="8" t="s">
        <v>94</v>
      </c>
      <c r="F892" s="2">
        <v>906</v>
      </c>
      <c r="G892" s="9">
        <f>G891</f>
        <v>0</v>
      </c>
      <c r="H892" s="9">
        <f t="shared" ref="H892:I892" si="421">H891</f>
        <v>0</v>
      </c>
      <c r="I892" s="9">
        <f t="shared" si="421"/>
        <v>30</v>
      </c>
      <c r="J892" s="232"/>
      <c r="K892" s="232"/>
      <c r="L892" s="232"/>
      <c r="M892" s="232"/>
      <c r="N892" s="232"/>
    </row>
    <row r="893" spans="1:14" s="112" customFormat="1" ht="31.5" x14ac:dyDescent="0.25">
      <c r="A893" s="386" t="s">
        <v>91</v>
      </c>
      <c r="B893" s="4" t="s">
        <v>332</v>
      </c>
      <c r="C893" s="8" t="s">
        <v>84</v>
      </c>
      <c r="D893" s="388" t="s">
        <v>99</v>
      </c>
      <c r="E893" s="8" t="s">
        <v>92</v>
      </c>
      <c r="F893" s="2"/>
      <c r="G893" s="9">
        <f>G894</f>
        <v>40</v>
      </c>
      <c r="H893" s="9">
        <f t="shared" ref="H893:I893" si="422">H894</f>
        <v>0</v>
      </c>
      <c r="I893" s="9">
        <f t="shared" si="422"/>
        <v>0</v>
      </c>
      <c r="J893" s="232"/>
      <c r="K893" s="232"/>
      <c r="L893" s="232"/>
      <c r="M893" s="232"/>
      <c r="N893" s="232"/>
    </row>
    <row r="894" spans="1:14" s="112" customFormat="1" ht="47.25" x14ac:dyDescent="0.25">
      <c r="A894" s="386" t="s">
        <v>93</v>
      </c>
      <c r="B894" s="4" t="s">
        <v>332</v>
      </c>
      <c r="C894" s="8" t="s">
        <v>84</v>
      </c>
      <c r="D894" s="388" t="s">
        <v>99</v>
      </c>
      <c r="E894" s="8" t="s">
        <v>94</v>
      </c>
      <c r="F894" s="2"/>
      <c r="G894" s="9">
        <f>'Ведом23-25'!I876</f>
        <v>40</v>
      </c>
      <c r="H894" s="9">
        <f>'Ведом23-25'!J876</f>
        <v>0</v>
      </c>
      <c r="I894" s="9">
        <f>'Ведом23-25'!K876</f>
        <v>0</v>
      </c>
      <c r="J894" s="232"/>
      <c r="K894" s="232"/>
      <c r="L894" s="232"/>
      <c r="M894" s="232"/>
      <c r="N894" s="232"/>
    </row>
    <row r="895" spans="1:14" s="112" customFormat="1" ht="31.5" x14ac:dyDescent="0.25">
      <c r="A895" s="97" t="s">
        <v>950</v>
      </c>
      <c r="B895" s="4" t="s">
        <v>332</v>
      </c>
      <c r="C895" s="8" t="s">
        <v>84</v>
      </c>
      <c r="D895" s="388" t="s">
        <v>99</v>
      </c>
      <c r="E895" s="8" t="s">
        <v>94</v>
      </c>
      <c r="F895" s="2">
        <v>907</v>
      </c>
      <c r="G895" s="9">
        <f>G894</f>
        <v>40</v>
      </c>
      <c r="H895" s="9">
        <f t="shared" ref="H895:I895" si="423">H894</f>
        <v>0</v>
      </c>
      <c r="I895" s="9">
        <f t="shared" si="423"/>
        <v>0</v>
      </c>
      <c r="J895" s="232"/>
      <c r="K895" s="232"/>
      <c r="L895" s="232"/>
      <c r="M895" s="232"/>
      <c r="N895" s="232"/>
    </row>
    <row r="896" spans="1:14" s="112" customFormat="1" ht="78.75" x14ac:dyDescent="0.25">
      <c r="A896" s="239" t="s">
        <v>911</v>
      </c>
      <c r="B896" s="107" t="s">
        <v>838</v>
      </c>
      <c r="C896" s="389"/>
      <c r="D896" s="389"/>
      <c r="E896" s="388"/>
      <c r="F896" s="2"/>
      <c r="G896" s="35">
        <f t="shared" ref="G896:G901" si="424">G897</f>
        <v>30</v>
      </c>
      <c r="H896" s="35">
        <f t="shared" ref="H896:I901" si="425">H897</f>
        <v>30</v>
      </c>
      <c r="I896" s="35">
        <f t="shared" si="425"/>
        <v>0</v>
      </c>
      <c r="J896" s="232"/>
      <c r="K896" s="232"/>
      <c r="L896" s="232"/>
      <c r="M896" s="232"/>
      <c r="N896" s="232"/>
    </row>
    <row r="897" spans="1:14" s="241" customFormat="1" ht="47.25" x14ac:dyDescent="0.25">
      <c r="A897" s="239" t="s">
        <v>842</v>
      </c>
      <c r="B897" s="107" t="s">
        <v>839</v>
      </c>
      <c r="C897" s="389"/>
      <c r="D897" s="389"/>
      <c r="E897" s="388"/>
      <c r="F897" s="2"/>
      <c r="G897" s="35">
        <f t="shared" si="424"/>
        <v>30</v>
      </c>
      <c r="H897" s="35">
        <f t="shared" si="425"/>
        <v>30</v>
      </c>
      <c r="I897" s="35">
        <f t="shared" si="425"/>
        <v>0</v>
      </c>
      <c r="J897" s="232"/>
      <c r="K897" s="232"/>
      <c r="L897" s="232"/>
      <c r="M897" s="232"/>
      <c r="N897" s="232"/>
    </row>
    <row r="898" spans="1:14" s="241" customFormat="1" ht="15.75" x14ac:dyDescent="0.25">
      <c r="A898" s="20" t="s">
        <v>83</v>
      </c>
      <c r="B898" s="4" t="s">
        <v>839</v>
      </c>
      <c r="C898" s="389" t="s">
        <v>84</v>
      </c>
      <c r="D898" s="389"/>
      <c r="E898" s="388"/>
      <c r="F898" s="2"/>
      <c r="G898" s="9">
        <f t="shared" si="424"/>
        <v>30</v>
      </c>
      <c r="H898" s="9">
        <f t="shared" si="425"/>
        <v>30</v>
      </c>
      <c r="I898" s="9">
        <f t="shared" si="425"/>
        <v>0</v>
      </c>
      <c r="J898" s="232"/>
      <c r="K898" s="232"/>
      <c r="L898" s="232"/>
      <c r="M898" s="232"/>
      <c r="N898" s="232"/>
    </row>
    <row r="899" spans="1:14" s="241" customFormat="1" ht="15.75" x14ac:dyDescent="0.25">
      <c r="A899" s="20" t="s">
        <v>98</v>
      </c>
      <c r="B899" s="4" t="s">
        <v>839</v>
      </c>
      <c r="C899" s="389" t="s">
        <v>84</v>
      </c>
      <c r="D899" s="389" t="s">
        <v>99</v>
      </c>
      <c r="E899" s="388"/>
      <c r="F899" s="2"/>
      <c r="G899" s="9">
        <f t="shared" si="424"/>
        <v>30</v>
      </c>
      <c r="H899" s="9">
        <f t="shared" si="425"/>
        <v>30</v>
      </c>
      <c r="I899" s="9">
        <f t="shared" si="425"/>
        <v>0</v>
      </c>
      <c r="J899" s="232"/>
      <c r="K899" s="232"/>
      <c r="L899" s="232"/>
      <c r="M899" s="232"/>
      <c r="N899" s="232"/>
    </row>
    <row r="900" spans="1:14" s="241" customFormat="1" ht="31.5" x14ac:dyDescent="0.25">
      <c r="A900" s="386" t="s">
        <v>843</v>
      </c>
      <c r="B900" s="4" t="s">
        <v>840</v>
      </c>
      <c r="C900" s="389" t="s">
        <v>84</v>
      </c>
      <c r="D900" s="389" t="s">
        <v>99</v>
      </c>
      <c r="E900" s="388"/>
      <c r="F900" s="2"/>
      <c r="G900" s="9">
        <f t="shared" si="424"/>
        <v>30</v>
      </c>
      <c r="H900" s="9">
        <f t="shared" si="425"/>
        <v>30</v>
      </c>
      <c r="I900" s="9">
        <f t="shared" si="425"/>
        <v>0</v>
      </c>
      <c r="J900" s="232"/>
      <c r="K900" s="232"/>
      <c r="L900" s="232"/>
      <c r="M900" s="232"/>
      <c r="N900" s="232"/>
    </row>
    <row r="901" spans="1:14" s="241" customFormat="1" ht="31.5" x14ac:dyDescent="0.25">
      <c r="A901" s="319" t="s">
        <v>140</v>
      </c>
      <c r="B901" s="4" t="s">
        <v>840</v>
      </c>
      <c r="C901" s="389" t="s">
        <v>84</v>
      </c>
      <c r="D901" s="389" t="s">
        <v>99</v>
      </c>
      <c r="E901" s="8" t="s">
        <v>141</v>
      </c>
      <c r="F901" s="2"/>
      <c r="G901" s="9">
        <f t="shared" si="424"/>
        <v>30</v>
      </c>
      <c r="H901" s="9">
        <f t="shared" si="425"/>
        <v>30</v>
      </c>
      <c r="I901" s="9">
        <f t="shared" si="425"/>
        <v>0</v>
      </c>
      <c r="J901" s="232"/>
      <c r="K901" s="232"/>
      <c r="L901" s="232"/>
      <c r="M901" s="232"/>
      <c r="N901" s="232"/>
    </row>
    <row r="902" spans="1:14" s="1" customFormat="1" ht="15.75" x14ac:dyDescent="0.25">
      <c r="A902" s="386" t="s">
        <v>844</v>
      </c>
      <c r="B902" s="4" t="s">
        <v>840</v>
      </c>
      <c r="C902" s="389" t="s">
        <v>84</v>
      </c>
      <c r="D902" s="389" t="s">
        <v>99</v>
      </c>
      <c r="E902" s="8" t="s">
        <v>841</v>
      </c>
      <c r="F902" s="434"/>
      <c r="G902" s="9">
        <f>'Ведом23-25'!I173</f>
        <v>30</v>
      </c>
      <c r="H902" s="9">
        <f>'Ведом23-25'!J173</f>
        <v>30</v>
      </c>
      <c r="I902" s="9">
        <f>'Ведом23-25'!K173</f>
        <v>0</v>
      </c>
      <c r="J902" s="441"/>
      <c r="K902" s="441"/>
      <c r="L902" s="441"/>
      <c r="M902" s="441"/>
      <c r="N902" s="441"/>
    </row>
    <row r="903" spans="1:14" s="113" customFormat="1" ht="31.5" x14ac:dyDescent="0.25">
      <c r="A903" s="20" t="s">
        <v>941</v>
      </c>
      <c r="B903" s="4" t="s">
        <v>840</v>
      </c>
      <c r="C903" s="389" t="s">
        <v>84</v>
      </c>
      <c r="D903" s="389" t="s">
        <v>99</v>
      </c>
      <c r="E903" s="8" t="s">
        <v>841</v>
      </c>
      <c r="F903" s="2">
        <v>902</v>
      </c>
      <c r="G903" s="9">
        <f>G902</f>
        <v>30</v>
      </c>
      <c r="H903" s="9">
        <f t="shared" ref="H903:I903" si="426">H902</f>
        <v>30</v>
      </c>
      <c r="I903" s="9">
        <f t="shared" si="426"/>
        <v>0</v>
      </c>
      <c r="J903" s="441"/>
      <c r="K903" s="441"/>
      <c r="L903" s="441"/>
      <c r="M903" s="441"/>
      <c r="N903" s="441"/>
    </row>
    <row r="904" spans="1:14" s="242" customFormat="1" ht="63" x14ac:dyDescent="0.25">
      <c r="A904" s="239" t="s">
        <v>912</v>
      </c>
      <c r="B904" s="107" t="s">
        <v>305</v>
      </c>
      <c r="C904" s="7"/>
      <c r="D904" s="388"/>
      <c r="E904" s="2"/>
      <c r="F904" s="2"/>
      <c r="G904" s="35">
        <f t="shared" ref="G904:G909" si="427">G905</f>
        <v>95</v>
      </c>
      <c r="H904" s="35">
        <f t="shared" ref="H904:I909" si="428">H905</f>
        <v>115</v>
      </c>
      <c r="I904" s="35">
        <f t="shared" si="428"/>
        <v>105</v>
      </c>
      <c r="J904" s="441"/>
      <c r="K904" s="441"/>
      <c r="L904" s="441"/>
      <c r="M904" s="441"/>
      <c r="N904" s="441"/>
    </row>
    <row r="905" spans="1:14" s="242" customFormat="1" ht="31.5" x14ac:dyDescent="0.25">
      <c r="A905" s="34" t="s">
        <v>333</v>
      </c>
      <c r="B905" s="107" t="s">
        <v>341</v>
      </c>
      <c r="C905" s="7"/>
      <c r="D905" s="388"/>
      <c r="E905" s="2"/>
      <c r="F905" s="2"/>
      <c r="G905" s="35">
        <f t="shared" si="427"/>
        <v>95</v>
      </c>
      <c r="H905" s="35">
        <f t="shared" si="428"/>
        <v>115</v>
      </c>
      <c r="I905" s="35">
        <f t="shared" si="428"/>
        <v>105</v>
      </c>
      <c r="J905" s="441"/>
      <c r="K905" s="441"/>
      <c r="L905" s="441"/>
      <c r="M905" s="441"/>
      <c r="N905" s="441"/>
    </row>
    <row r="906" spans="1:14" s="384" customFormat="1" ht="15.75" x14ac:dyDescent="0.25">
      <c r="A906" s="20" t="s">
        <v>83</v>
      </c>
      <c r="B906" s="4" t="s">
        <v>341</v>
      </c>
      <c r="C906" s="389" t="s">
        <v>84</v>
      </c>
      <c r="D906" s="389"/>
      <c r="E906" s="388"/>
      <c r="F906" s="2"/>
      <c r="G906" s="9">
        <f t="shared" si="427"/>
        <v>95</v>
      </c>
      <c r="H906" s="9">
        <f t="shared" si="428"/>
        <v>115</v>
      </c>
      <c r="I906" s="9">
        <f t="shared" si="428"/>
        <v>105</v>
      </c>
      <c r="J906" s="441"/>
      <c r="K906" s="441"/>
      <c r="L906" s="441"/>
      <c r="M906" s="441"/>
      <c r="N906" s="441"/>
    </row>
    <row r="907" spans="1:14" s="384" customFormat="1" ht="15.75" x14ac:dyDescent="0.25">
      <c r="A907" s="20" t="s">
        <v>98</v>
      </c>
      <c r="B907" s="4" t="s">
        <v>341</v>
      </c>
      <c r="C907" s="389" t="s">
        <v>84</v>
      </c>
      <c r="D907" s="389" t="s">
        <v>99</v>
      </c>
      <c r="E907" s="388"/>
      <c r="F907" s="2"/>
      <c r="G907" s="9">
        <f t="shared" si="427"/>
        <v>95</v>
      </c>
      <c r="H907" s="9">
        <f t="shared" si="428"/>
        <v>115</v>
      </c>
      <c r="I907" s="9">
        <f t="shared" si="428"/>
        <v>105</v>
      </c>
      <c r="J907" s="441"/>
      <c r="K907" s="441"/>
      <c r="L907" s="441"/>
      <c r="M907" s="441"/>
      <c r="N907" s="441"/>
    </row>
    <row r="908" spans="1:14" s="242" customFormat="1" ht="15.75" x14ac:dyDescent="0.25">
      <c r="A908" s="28" t="s">
        <v>309</v>
      </c>
      <c r="B908" s="4" t="s">
        <v>334</v>
      </c>
      <c r="C908" s="389" t="s">
        <v>84</v>
      </c>
      <c r="D908" s="389" t="s">
        <v>99</v>
      </c>
      <c r="E908" s="2"/>
      <c r="F908" s="2"/>
      <c r="G908" s="9">
        <f t="shared" si="427"/>
        <v>95</v>
      </c>
      <c r="H908" s="9">
        <f t="shared" si="428"/>
        <v>115</v>
      </c>
      <c r="I908" s="9">
        <f t="shared" si="428"/>
        <v>105</v>
      </c>
      <c r="J908" s="441"/>
      <c r="K908" s="441"/>
      <c r="L908" s="441"/>
      <c r="M908" s="441"/>
      <c r="N908" s="441"/>
    </row>
    <row r="909" spans="1:14" s="242" customFormat="1" ht="31.5" x14ac:dyDescent="0.25">
      <c r="A909" s="386" t="s">
        <v>91</v>
      </c>
      <c r="B909" s="4" t="s">
        <v>334</v>
      </c>
      <c r="C909" s="389" t="s">
        <v>84</v>
      </c>
      <c r="D909" s="389" t="s">
        <v>99</v>
      </c>
      <c r="E909" s="8" t="s">
        <v>92</v>
      </c>
      <c r="F909" s="2"/>
      <c r="G909" s="9">
        <f t="shared" si="427"/>
        <v>95</v>
      </c>
      <c r="H909" s="9">
        <f t="shared" si="428"/>
        <v>115</v>
      </c>
      <c r="I909" s="9">
        <f t="shared" si="428"/>
        <v>105</v>
      </c>
      <c r="J909" s="441"/>
      <c r="K909" s="441"/>
      <c r="L909" s="441"/>
      <c r="M909" s="441"/>
      <c r="N909" s="441"/>
    </row>
    <row r="910" spans="1:14" s="242" customFormat="1" ht="47.25" x14ac:dyDescent="0.25">
      <c r="A910" s="386" t="s">
        <v>93</v>
      </c>
      <c r="B910" s="4" t="s">
        <v>334</v>
      </c>
      <c r="C910" s="389" t="s">
        <v>84</v>
      </c>
      <c r="D910" s="389" t="s">
        <v>99</v>
      </c>
      <c r="E910" s="8" t="s">
        <v>94</v>
      </c>
      <c r="F910" s="2"/>
      <c r="G910" s="9">
        <f>'Ведом23-25'!I178</f>
        <v>95</v>
      </c>
      <c r="H910" s="9">
        <f>'Ведом23-25'!J178</f>
        <v>115</v>
      </c>
      <c r="I910" s="9">
        <f>'Ведом23-25'!K178</f>
        <v>105</v>
      </c>
      <c r="J910" s="441"/>
      <c r="K910" s="441"/>
      <c r="L910" s="441"/>
      <c r="M910" s="441"/>
      <c r="N910" s="441"/>
    </row>
    <row r="911" spans="1:14" s="242" customFormat="1" ht="31.5" x14ac:dyDescent="0.25">
      <c r="A911" s="20" t="s">
        <v>941</v>
      </c>
      <c r="B911" s="4" t="s">
        <v>334</v>
      </c>
      <c r="C911" s="389" t="s">
        <v>84</v>
      </c>
      <c r="D911" s="389" t="s">
        <v>99</v>
      </c>
      <c r="E911" s="8" t="s">
        <v>94</v>
      </c>
      <c r="F911" s="2">
        <v>902</v>
      </c>
      <c r="G911" s="9">
        <f>G910</f>
        <v>95</v>
      </c>
      <c r="H911" s="9">
        <f t="shared" ref="H911:I911" si="429">H910</f>
        <v>115</v>
      </c>
      <c r="I911" s="9">
        <f t="shared" si="429"/>
        <v>105</v>
      </c>
      <c r="J911" s="441"/>
      <c r="K911" s="441"/>
      <c r="L911" s="441"/>
      <c r="M911" s="441"/>
      <c r="N911" s="441"/>
    </row>
    <row r="912" spans="1:14" s="113" customFormat="1" ht="47.25" x14ac:dyDescent="0.25">
      <c r="A912" s="207" t="s">
        <v>932</v>
      </c>
      <c r="B912" s="208" t="s">
        <v>555</v>
      </c>
      <c r="C912" s="6"/>
      <c r="D912" s="388"/>
      <c r="E912" s="43"/>
      <c r="F912" s="434"/>
      <c r="G912" s="35">
        <f t="shared" ref="G912:G917" si="430">G913</f>
        <v>215</v>
      </c>
      <c r="H912" s="35">
        <f t="shared" ref="H912:I917" si="431">H913</f>
        <v>185</v>
      </c>
      <c r="I912" s="35">
        <f t="shared" si="431"/>
        <v>0</v>
      </c>
      <c r="J912" s="441"/>
      <c r="K912" s="441"/>
      <c r="L912" s="441"/>
      <c r="M912" s="441"/>
      <c r="N912" s="441"/>
    </row>
    <row r="913" spans="1:14" s="113" customFormat="1" ht="31.5" x14ac:dyDescent="0.25">
      <c r="A913" s="207" t="s">
        <v>556</v>
      </c>
      <c r="B913" s="208" t="s">
        <v>557</v>
      </c>
      <c r="C913" s="6"/>
      <c r="D913" s="388"/>
      <c r="E913" s="43"/>
      <c r="F913" s="434"/>
      <c r="G913" s="35">
        <f t="shared" si="430"/>
        <v>215</v>
      </c>
      <c r="H913" s="35">
        <f t="shared" si="431"/>
        <v>185</v>
      </c>
      <c r="I913" s="35">
        <f t="shared" si="431"/>
        <v>0</v>
      </c>
      <c r="J913" s="441"/>
      <c r="K913" s="441"/>
      <c r="L913" s="441"/>
      <c r="M913" s="441"/>
      <c r="N913" s="441"/>
    </row>
    <row r="914" spans="1:14" s="384" customFormat="1" ht="15.75" x14ac:dyDescent="0.25">
      <c r="A914" s="20" t="s">
        <v>187</v>
      </c>
      <c r="B914" s="389" t="s">
        <v>557</v>
      </c>
      <c r="C914" s="388" t="s">
        <v>132</v>
      </c>
      <c r="D914" s="388"/>
      <c r="E914" s="43"/>
      <c r="F914" s="434"/>
      <c r="G914" s="9">
        <f t="shared" si="430"/>
        <v>215</v>
      </c>
      <c r="H914" s="9">
        <f t="shared" si="431"/>
        <v>185</v>
      </c>
      <c r="I914" s="9">
        <f t="shared" si="431"/>
        <v>0</v>
      </c>
      <c r="J914" s="441"/>
      <c r="K914" s="441"/>
      <c r="L914" s="441"/>
      <c r="M914" s="441"/>
      <c r="N914" s="441"/>
    </row>
    <row r="915" spans="1:14" s="384" customFormat="1" ht="15.75" x14ac:dyDescent="0.25">
      <c r="A915" s="20" t="s">
        <v>211</v>
      </c>
      <c r="B915" s="389" t="s">
        <v>557</v>
      </c>
      <c r="C915" s="388" t="s">
        <v>132</v>
      </c>
      <c r="D915" s="388" t="s">
        <v>122</v>
      </c>
      <c r="E915" s="43"/>
      <c r="F915" s="434"/>
      <c r="G915" s="9">
        <f t="shared" si="430"/>
        <v>215</v>
      </c>
      <c r="H915" s="9">
        <f t="shared" si="431"/>
        <v>185</v>
      </c>
      <c r="I915" s="9">
        <f t="shared" si="431"/>
        <v>0</v>
      </c>
      <c r="J915" s="441"/>
      <c r="K915" s="441"/>
      <c r="L915" s="441"/>
      <c r="M915" s="441"/>
      <c r="N915" s="441"/>
    </row>
    <row r="916" spans="1:14" s="113" customFormat="1" ht="15.75" x14ac:dyDescent="0.25">
      <c r="A916" s="386" t="s">
        <v>219</v>
      </c>
      <c r="B916" s="389" t="s">
        <v>558</v>
      </c>
      <c r="C916" s="388" t="s">
        <v>132</v>
      </c>
      <c r="D916" s="388" t="s">
        <v>122</v>
      </c>
      <c r="E916" s="43"/>
      <c r="F916" s="434"/>
      <c r="G916" s="9">
        <f t="shared" si="430"/>
        <v>215</v>
      </c>
      <c r="H916" s="9">
        <f t="shared" si="431"/>
        <v>185</v>
      </c>
      <c r="I916" s="9">
        <f t="shared" si="431"/>
        <v>0</v>
      </c>
      <c r="J916" s="441"/>
      <c r="K916" s="441"/>
      <c r="L916" s="441"/>
      <c r="M916" s="441"/>
      <c r="N916" s="441"/>
    </row>
    <row r="917" spans="1:14" s="113" customFormat="1" ht="31.5" x14ac:dyDescent="0.25">
      <c r="A917" s="386" t="s">
        <v>91</v>
      </c>
      <c r="B917" s="389" t="s">
        <v>558</v>
      </c>
      <c r="C917" s="388" t="s">
        <v>132</v>
      </c>
      <c r="D917" s="388" t="s">
        <v>122</v>
      </c>
      <c r="E917" s="388" t="s">
        <v>92</v>
      </c>
      <c r="F917" s="434"/>
      <c r="G917" s="9">
        <f t="shared" si="430"/>
        <v>215</v>
      </c>
      <c r="H917" s="9">
        <f t="shared" si="431"/>
        <v>185</v>
      </c>
      <c r="I917" s="9">
        <f t="shared" si="431"/>
        <v>0</v>
      </c>
      <c r="J917" s="441"/>
      <c r="K917" s="441"/>
      <c r="L917" s="441"/>
      <c r="M917" s="441"/>
      <c r="N917" s="441"/>
    </row>
    <row r="918" spans="1:14" s="113" customFormat="1" ht="47.25" x14ac:dyDescent="0.25">
      <c r="A918" s="386" t="s">
        <v>93</v>
      </c>
      <c r="B918" s="389" t="s">
        <v>558</v>
      </c>
      <c r="C918" s="388" t="s">
        <v>132</v>
      </c>
      <c r="D918" s="388" t="s">
        <v>122</v>
      </c>
      <c r="E918" s="388" t="s">
        <v>94</v>
      </c>
      <c r="F918" s="434"/>
      <c r="G918" s="9">
        <f>'Ведом23-25'!I1106</f>
        <v>215</v>
      </c>
      <c r="H918" s="9">
        <f>'Ведом23-25'!J1106</f>
        <v>185</v>
      </c>
      <c r="I918" s="9">
        <f>'Ведом23-25'!K1106</f>
        <v>0</v>
      </c>
      <c r="J918" s="441"/>
      <c r="K918" s="441"/>
      <c r="L918" s="441"/>
      <c r="M918" s="441"/>
      <c r="N918" s="441"/>
    </row>
    <row r="919" spans="1:14" s="113" customFormat="1" ht="47.25" x14ac:dyDescent="0.25">
      <c r="A919" s="28" t="s">
        <v>938</v>
      </c>
      <c r="B919" s="389" t="s">
        <v>558</v>
      </c>
      <c r="C919" s="388" t="s">
        <v>132</v>
      </c>
      <c r="D919" s="388" t="s">
        <v>122</v>
      </c>
      <c r="E919" s="2">
        <v>240</v>
      </c>
      <c r="F919" s="2">
        <v>908</v>
      </c>
      <c r="G919" s="9">
        <f>G918</f>
        <v>215</v>
      </c>
      <c r="H919" s="9">
        <f t="shared" ref="H919:I919" si="432">H918</f>
        <v>185</v>
      </c>
      <c r="I919" s="9">
        <f t="shared" si="432"/>
        <v>0</v>
      </c>
      <c r="J919" s="441"/>
      <c r="K919" s="441"/>
      <c r="L919" s="441"/>
      <c r="M919" s="441"/>
      <c r="N919" s="441"/>
    </row>
    <row r="920" spans="1:14" s="1" customFormat="1" ht="55.5" customHeight="1" x14ac:dyDescent="0.25">
      <c r="A920" s="207" t="s">
        <v>933</v>
      </c>
      <c r="B920" s="208" t="s">
        <v>888</v>
      </c>
      <c r="C920" s="208"/>
      <c r="D920" s="44"/>
      <c r="E920" s="44"/>
      <c r="F920" s="256"/>
      <c r="G920" s="35">
        <f t="shared" ref="G920:G925" si="433">G921</f>
        <v>611.79999999999995</v>
      </c>
      <c r="H920" s="35">
        <f t="shared" ref="H920:I925" si="434">H921</f>
        <v>766</v>
      </c>
      <c r="I920" s="35">
        <f t="shared" si="434"/>
        <v>1404.1</v>
      </c>
      <c r="J920" s="441"/>
      <c r="K920" s="441"/>
      <c r="L920" s="441"/>
      <c r="M920" s="441"/>
      <c r="N920" s="441"/>
    </row>
    <row r="921" spans="1:14" s="1" customFormat="1" ht="36.75" customHeight="1" x14ac:dyDescent="0.25">
      <c r="A921" s="23" t="s">
        <v>887</v>
      </c>
      <c r="B921" s="208" t="s">
        <v>889</v>
      </c>
      <c r="C921" s="208"/>
      <c r="D921" s="388"/>
      <c r="E921" s="44"/>
      <c r="F921" s="256"/>
      <c r="G921" s="35">
        <f t="shared" si="433"/>
        <v>611.79999999999995</v>
      </c>
      <c r="H921" s="35">
        <f t="shared" si="434"/>
        <v>766</v>
      </c>
      <c r="I921" s="35">
        <f t="shared" si="434"/>
        <v>1404.1</v>
      </c>
      <c r="J921" s="441"/>
      <c r="K921" s="441"/>
      <c r="L921" s="441"/>
      <c r="M921" s="441"/>
      <c r="N921" s="441"/>
    </row>
    <row r="922" spans="1:14" s="384" customFormat="1" ht="15.75" x14ac:dyDescent="0.25">
      <c r="A922" s="386" t="s">
        <v>885</v>
      </c>
      <c r="B922" s="389" t="s">
        <v>889</v>
      </c>
      <c r="C922" s="389" t="s">
        <v>86</v>
      </c>
      <c r="D922" s="388"/>
      <c r="E922" s="44"/>
      <c r="F922" s="256"/>
      <c r="G922" s="9">
        <f t="shared" si="433"/>
        <v>611.79999999999995</v>
      </c>
      <c r="H922" s="9">
        <f t="shared" si="434"/>
        <v>766</v>
      </c>
      <c r="I922" s="9">
        <f t="shared" si="434"/>
        <v>1404.1</v>
      </c>
      <c r="J922" s="441"/>
      <c r="K922" s="441"/>
      <c r="L922" s="441"/>
      <c r="M922" s="441"/>
      <c r="N922" s="441"/>
    </row>
    <row r="923" spans="1:14" s="384" customFormat="1" ht="31.5" x14ac:dyDescent="0.25">
      <c r="A923" s="386" t="s">
        <v>886</v>
      </c>
      <c r="B923" s="389" t="s">
        <v>889</v>
      </c>
      <c r="C923" s="389" t="s">
        <v>86</v>
      </c>
      <c r="D923" s="388" t="s">
        <v>132</v>
      </c>
      <c r="E923" s="44"/>
      <c r="F923" s="256"/>
      <c r="G923" s="9">
        <f t="shared" si="433"/>
        <v>611.79999999999995</v>
      </c>
      <c r="H923" s="9">
        <f t="shared" si="434"/>
        <v>766</v>
      </c>
      <c r="I923" s="9">
        <f t="shared" si="434"/>
        <v>1404.1</v>
      </c>
      <c r="J923" s="441"/>
      <c r="K923" s="441"/>
      <c r="L923" s="441"/>
      <c r="M923" s="441"/>
      <c r="N923" s="441"/>
    </row>
    <row r="924" spans="1:14" s="1" customFormat="1" ht="47.25" x14ac:dyDescent="0.25">
      <c r="A924" s="21" t="s">
        <v>870</v>
      </c>
      <c r="B924" s="389" t="s">
        <v>890</v>
      </c>
      <c r="C924" s="389" t="s">
        <v>86</v>
      </c>
      <c r="D924" s="388" t="s">
        <v>132</v>
      </c>
      <c r="E924" s="43"/>
      <c r="F924" s="434"/>
      <c r="G924" s="9">
        <f t="shared" si="433"/>
        <v>611.79999999999995</v>
      </c>
      <c r="H924" s="9">
        <f t="shared" si="434"/>
        <v>766</v>
      </c>
      <c r="I924" s="9">
        <f t="shared" si="434"/>
        <v>1404.1</v>
      </c>
      <c r="J924" s="441"/>
      <c r="K924" s="441"/>
      <c r="L924" s="441"/>
      <c r="M924" s="441"/>
      <c r="N924" s="441"/>
    </row>
    <row r="925" spans="1:14" s="1" customFormat="1" ht="31.5" x14ac:dyDescent="0.25">
      <c r="A925" s="386" t="s">
        <v>91</v>
      </c>
      <c r="B925" s="389" t="s">
        <v>890</v>
      </c>
      <c r="C925" s="389" t="s">
        <v>86</v>
      </c>
      <c r="D925" s="388" t="s">
        <v>132</v>
      </c>
      <c r="E925" s="389" t="s">
        <v>92</v>
      </c>
      <c r="F925" s="434"/>
      <c r="G925" s="9">
        <f t="shared" si="433"/>
        <v>611.79999999999995</v>
      </c>
      <c r="H925" s="9">
        <f t="shared" si="434"/>
        <v>766</v>
      </c>
      <c r="I925" s="9">
        <f t="shared" si="434"/>
        <v>1404.1</v>
      </c>
      <c r="J925" s="441"/>
      <c r="K925" s="441"/>
      <c r="L925" s="441"/>
      <c r="M925" s="441"/>
      <c r="N925" s="441"/>
    </row>
    <row r="926" spans="1:14" s="1" customFormat="1" ht="47.25" x14ac:dyDescent="0.25">
      <c r="A926" s="386" t="s">
        <v>93</v>
      </c>
      <c r="B926" s="389" t="s">
        <v>890</v>
      </c>
      <c r="C926" s="389" t="s">
        <v>86</v>
      </c>
      <c r="D926" s="388" t="s">
        <v>132</v>
      </c>
      <c r="E926" s="389" t="s">
        <v>94</v>
      </c>
      <c r="F926" s="434"/>
      <c r="G926" s="9">
        <f>'Ведом23-25'!I1221</f>
        <v>611.79999999999995</v>
      </c>
      <c r="H926" s="9">
        <f>'Ведом23-25'!J1221</f>
        <v>766</v>
      </c>
      <c r="I926" s="9">
        <f>'Ведом23-25'!K1221</f>
        <v>1404.1</v>
      </c>
      <c r="J926" s="441"/>
      <c r="K926" s="441"/>
      <c r="L926" s="441"/>
      <c r="M926" s="441"/>
      <c r="N926" s="441"/>
    </row>
    <row r="927" spans="1:14" s="113" customFormat="1" ht="47.25" x14ac:dyDescent="0.25">
      <c r="A927" s="28" t="s">
        <v>938</v>
      </c>
      <c r="B927" s="389" t="s">
        <v>890</v>
      </c>
      <c r="C927" s="389" t="s">
        <v>86</v>
      </c>
      <c r="D927" s="388" t="s">
        <v>132</v>
      </c>
      <c r="E927" s="388" t="s">
        <v>94</v>
      </c>
      <c r="F927" s="2">
        <v>908</v>
      </c>
      <c r="G927" s="9">
        <f>G926</f>
        <v>611.79999999999995</v>
      </c>
      <c r="H927" s="9">
        <f t="shared" ref="H927:I927" si="435">H926</f>
        <v>766</v>
      </c>
      <c r="I927" s="9">
        <f t="shared" si="435"/>
        <v>1404.1</v>
      </c>
      <c r="J927" s="441"/>
      <c r="K927" s="441"/>
      <c r="L927" s="441"/>
      <c r="M927" s="441"/>
      <c r="N927" s="441"/>
    </row>
    <row r="928" spans="1:14" s="384" customFormat="1" ht="63" x14ac:dyDescent="0.25">
      <c r="A928" s="207" t="s">
        <v>922</v>
      </c>
      <c r="B928" s="208" t="s">
        <v>923</v>
      </c>
      <c r="C928" s="208"/>
      <c r="D928" s="388"/>
      <c r="E928" s="388"/>
      <c r="F928" s="2"/>
      <c r="G928" s="35">
        <f t="shared" ref="G928:G933" si="436">G929</f>
        <v>7419.83</v>
      </c>
      <c r="H928" s="35">
        <f t="shared" ref="H928:I933" si="437">H929</f>
        <v>0</v>
      </c>
      <c r="I928" s="35">
        <f t="shared" si="437"/>
        <v>0</v>
      </c>
      <c r="J928" s="441"/>
      <c r="K928" s="441"/>
      <c r="L928" s="441"/>
      <c r="M928" s="441"/>
      <c r="N928" s="441"/>
    </row>
    <row r="929" spans="1:14" s="384" customFormat="1" ht="31.5" x14ac:dyDescent="0.25">
      <c r="A929" s="250" t="s">
        <v>924</v>
      </c>
      <c r="B929" s="208" t="s">
        <v>927</v>
      </c>
      <c r="C929" s="208"/>
      <c r="D929" s="388"/>
      <c r="E929" s="388"/>
      <c r="F929" s="2"/>
      <c r="G929" s="35">
        <f t="shared" si="436"/>
        <v>7419.83</v>
      </c>
      <c r="H929" s="35">
        <f t="shared" si="437"/>
        <v>0</v>
      </c>
      <c r="I929" s="35">
        <f t="shared" si="437"/>
        <v>0</v>
      </c>
      <c r="J929" s="441"/>
      <c r="K929" s="441"/>
      <c r="L929" s="441"/>
      <c r="M929" s="441"/>
      <c r="N929" s="441"/>
    </row>
    <row r="930" spans="1:14" s="387" customFormat="1" ht="15.75" x14ac:dyDescent="0.25">
      <c r="A930" s="141" t="s">
        <v>187</v>
      </c>
      <c r="B930" s="389" t="s">
        <v>927</v>
      </c>
      <c r="C930" s="389" t="s">
        <v>132</v>
      </c>
      <c r="D930" s="388"/>
      <c r="E930" s="388"/>
      <c r="F930" s="2"/>
      <c r="G930" s="9">
        <f t="shared" si="436"/>
        <v>7419.83</v>
      </c>
      <c r="H930" s="9">
        <f t="shared" si="437"/>
        <v>0</v>
      </c>
      <c r="I930" s="9">
        <f t="shared" si="437"/>
        <v>0</v>
      </c>
      <c r="J930" s="441"/>
      <c r="K930" s="441"/>
      <c r="L930" s="441"/>
      <c r="M930" s="441"/>
      <c r="N930" s="441"/>
    </row>
    <row r="931" spans="1:14" s="387" customFormat="1" ht="15.75" x14ac:dyDescent="0.25">
      <c r="A931" s="141" t="s">
        <v>188</v>
      </c>
      <c r="B931" s="389" t="s">
        <v>927</v>
      </c>
      <c r="C931" s="389" t="s">
        <v>132</v>
      </c>
      <c r="D931" s="388" t="s">
        <v>84</v>
      </c>
      <c r="E931" s="388"/>
      <c r="F931" s="2"/>
      <c r="G931" s="9">
        <f t="shared" si="436"/>
        <v>7419.83</v>
      </c>
      <c r="H931" s="9">
        <f t="shared" si="437"/>
        <v>0</v>
      </c>
      <c r="I931" s="9">
        <f t="shared" si="437"/>
        <v>0</v>
      </c>
      <c r="J931" s="441"/>
      <c r="K931" s="441"/>
      <c r="L931" s="441"/>
      <c r="M931" s="441"/>
      <c r="N931" s="441"/>
    </row>
    <row r="932" spans="1:14" s="384" customFormat="1" ht="47.25" x14ac:dyDescent="0.25">
      <c r="A932" s="141" t="s">
        <v>925</v>
      </c>
      <c r="B932" s="389" t="s">
        <v>926</v>
      </c>
      <c r="C932" s="389" t="s">
        <v>132</v>
      </c>
      <c r="D932" s="388" t="s">
        <v>84</v>
      </c>
      <c r="E932" s="388"/>
      <c r="F932" s="2"/>
      <c r="G932" s="9">
        <f t="shared" si="436"/>
        <v>7419.83</v>
      </c>
      <c r="H932" s="9">
        <f t="shared" si="437"/>
        <v>0</v>
      </c>
      <c r="I932" s="9">
        <f t="shared" si="437"/>
        <v>0</v>
      </c>
      <c r="J932" s="441"/>
      <c r="K932" s="441"/>
      <c r="L932" s="441"/>
      <c r="M932" s="441"/>
      <c r="N932" s="441"/>
    </row>
    <row r="933" spans="1:14" s="384" customFormat="1" ht="31.5" x14ac:dyDescent="0.25">
      <c r="A933" s="386" t="s">
        <v>91</v>
      </c>
      <c r="B933" s="389" t="s">
        <v>926</v>
      </c>
      <c r="C933" s="389" t="s">
        <v>132</v>
      </c>
      <c r="D933" s="388" t="s">
        <v>84</v>
      </c>
      <c r="E933" s="389" t="s">
        <v>92</v>
      </c>
      <c r="F933" s="2"/>
      <c r="G933" s="9">
        <f t="shared" si="436"/>
        <v>7419.83</v>
      </c>
      <c r="H933" s="9">
        <f t="shared" si="437"/>
        <v>0</v>
      </c>
      <c r="I933" s="9">
        <f t="shared" si="437"/>
        <v>0</v>
      </c>
      <c r="J933" s="441"/>
      <c r="K933" s="441"/>
      <c r="L933" s="441"/>
      <c r="M933" s="441"/>
      <c r="N933" s="441"/>
    </row>
    <row r="934" spans="1:14" s="384" customFormat="1" ht="47.25" x14ac:dyDescent="0.25">
      <c r="A934" s="386" t="s">
        <v>93</v>
      </c>
      <c r="B934" s="389" t="s">
        <v>926</v>
      </c>
      <c r="C934" s="389" t="s">
        <v>132</v>
      </c>
      <c r="D934" s="388" t="s">
        <v>84</v>
      </c>
      <c r="E934" s="389" t="s">
        <v>94</v>
      </c>
      <c r="F934" s="2"/>
      <c r="G934" s="9">
        <f>'Ведом23-25'!I1034</f>
        <v>7419.83</v>
      </c>
      <c r="H934" s="9">
        <f>'Ведом23-25'!J1034</f>
        <v>0</v>
      </c>
      <c r="I934" s="9">
        <f>'Ведом23-25'!K1034</f>
        <v>0</v>
      </c>
      <c r="J934" s="441"/>
      <c r="K934" s="441"/>
      <c r="L934" s="441"/>
      <c r="M934" s="441"/>
      <c r="N934" s="441"/>
    </row>
    <row r="935" spans="1:14" s="384" customFormat="1" ht="47.25" x14ac:dyDescent="0.25">
      <c r="A935" s="28" t="s">
        <v>938</v>
      </c>
      <c r="B935" s="389" t="s">
        <v>926</v>
      </c>
      <c r="C935" s="389" t="s">
        <v>132</v>
      </c>
      <c r="D935" s="388" t="s">
        <v>84</v>
      </c>
      <c r="E935" s="389" t="s">
        <v>94</v>
      </c>
      <c r="F935" s="2">
        <v>908</v>
      </c>
      <c r="G935" s="9">
        <f>G934</f>
        <v>7419.83</v>
      </c>
      <c r="H935" s="9">
        <f t="shared" ref="H935:I935" si="438">H934</f>
        <v>0</v>
      </c>
      <c r="I935" s="9">
        <f t="shared" si="438"/>
        <v>0</v>
      </c>
      <c r="J935" s="441"/>
      <c r="K935" s="441"/>
      <c r="L935" s="441"/>
      <c r="M935" s="441"/>
      <c r="N935" s="441"/>
    </row>
    <row r="936" spans="1:14" s="242" customFormat="1" ht="15.75" x14ac:dyDescent="0.25">
      <c r="A936" s="23" t="s">
        <v>958</v>
      </c>
      <c r="B936" s="208"/>
      <c r="C936" s="6"/>
      <c r="D936" s="6"/>
      <c r="E936" s="6"/>
      <c r="F936" s="3"/>
      <c r="G936" s="35">
        <f>G9+G34+G163+G316+G324+G358+G427+G589+G634+G711+G698+G768+G800+G879+G896+G904+G912+G920+G928</f>
        <v>601225.14541999984</v>
      </c>
      <c r="H936" s="35">
        <f t="shared" ref="H936:I936" si="439">H9+H34+H163+H316+H324+H358+H427+H589+H634+H711+H698+H768+H800+H879+H896+H904+H912+H920+H928</f>
        <v>569220.31024999986</v>
      </c>
      <c r="I936" s="35">
        <f t="shared" si="439"/>
        <v>585831.06124999991</v>
      </c>
      <c r="J936" s="441"/>
      <c r="K936" s="441"/>
      <c r="L936" s="441"/>
      <c r="M936" s="441"/>
      <c r="N936" s="441"/>
    </row>
    <row r="937" spans="1:14" x14ac:dyDescent="0.25">
      <c r="G937" s="442">
        <f>'Ведом23-25'!I1335</f>
        <v>0</v>
      </c>
      <c r="H937" s="442">
        <f>'Ведом23-25'!J1335</f>
        <v>0</v>
      </c>
      <c r="I937" s="442">
        <f>'Ведом23-25'!K1335</f>
        <v>0</v>
      </c>
    </row>
  </sheetData>
  <mergeCells count="11">
    <mergeCell ref="F3:G3"/>
    <mergeCell ref="F2:G2"/>
    <mergeCell ref="F1:G1"/>
    <mergeCell ref="A7:A8"/>
    <mergeCell ref="B7:B8"/>
    <mergeCell ref="C7:C8"/>
    <mergeCell ref="D7:D8"/>
    <mergeCell ref="E7:E8"/>
    <mergeCell ref="F7:F8"/>
    <mergeCell ref="G7:I7"/>
    <mergeCell ref="A5:I5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zoomScale="79" zoomScaleNormal="79" zoomScaleSheetLayoutView="100" workbookViewId="0">
      <selection activeCell="H9" sqref="H9:I9"/>
    </sheetView>
  </sheetViews>
  <sheetFormatPr defaultColWidth="9.140625" defaultRowHeight="15" x14ac:dyDescent="0.25"/>
  <cols>
    <col min="1" max="1" width="56.28515625" style="440" customWidth="1"/>
    <col min="2" max="2" width="17.42578125" style="441" customWidth="1"/>
    <col min="3" max="3" width="8.28515625" style="441" customWidth="1"/>
    <col min="4" max="4" width="7.28515625" style="232" customWidth="1"/>
    <col min="5" max="5" width="8.7109375" style="232" customWidth="1"/>
    <col min="6" max="6" width="9.140625" style="446"/>
    <col min="7" max="9" width="15.85546875" style="442" customWidth="1"/>
    <col min="10" max="10" width="10.7109375" style="232" customWidth="1"/>
    <col min="11" max="13" width="9.140625" style="232" customWidth="1"/>
    <col min="14" max="14" width="11.5703125" style="232" customWidth="1"/>
    <col min="15" max="16384" width="9.140625" style="241"/>
  </cols>
  <sheetData>
    <row r="1" spans="1:9" ht="15.75" x14ac:dyDescent="0.25">
      <c r="D1" s="441"/>
      <c r="E1" s="441"/>
      <c r="F1" s="666"/>
      <c r="G1" s="666"/>
      <c r="H1" s="441"/>
      <c r="I1" s="193" t="s">
        <v>1062</v>
      </c>
    </row>
    <row r="2" spans="1:9" ht="15.75" x14ac:dyDescent="0.25">
      <c r="D2" s="441"/>
      <c r="E2" s="441"/>
      <c r="F2" s="666"/>
      <c r="G2" s="666"/>
      <c r="H2" s="441"/>
      <c r="I2" s="193" t="s">
        <v>0</v>
      </c>
    </row>
    <row r="3" spans="1:9" ht="15.75" x14ac:dyDescent="0.25">
      <c r="D3" s="441"/>
      <c r="E3" s="441"/>
      <c r="F3" s="631"/>
      <c r="G3" s="631"/>
      <c r="H3" s="441"/>
      <c r="I3" s="193" t="s">
        <v>1040</v>
      </c>
    </row>
    <row r="4" spans="1:9" ht="15.75" x14ac:dyDescent="0.25">
      <c r="D4" s="441"/>
      <c r="E4" s="441"/>
      <c r="F4" s="432"/>
      <c r="G4" s="426"/>
      <c r="H4" s="426"/>
      <c r="I4" s="426"/>
    </row>
    <row r="5" spans="1:9" ht="38.25" customHeight="1" x14ac:dyDescent="0.25">
      <c r="A5" s="667" t="s">
        <v>1061</v>
      </c>
      <c r="B5" s="667"/>
      <c r="C5" s="667"/>
      <c r="D5" s="667"/>
      <c r="E5" s="667"/>
      <c r="F5" s="667"/>
      <c r="G5" s="667"/>
      <c r="H5" s="667"/>
      <c r="I5" s="667"/>
    </row>
    <row r="6" spans="1:9" ht="15.75" x14ac:dyDescent="0.25">
      <c r="A6" s="37"/>
      <c r="B6" s="37"/>
      <c r="C6" s="37"/>
      <c r="D6" s="37"/>
      <c r="E6" s="39"/>
      <c r="F6" s="433"/>
      <c r="G6" s="146"/>
      <c r="H6" s="146"/>
      <c r="I6" s="146" t="s">
        <v>1</v>
      </c>
    </row>
    <row r="7" spans="1:9" x14ac:dyDescent="0.25">
      <c r="A7" s="633" t="s">
        <v>238</v>
      </c>
      <c r="B7" s="633" t="s">
        <v>1059</v>
      </c>
      <c r="C7" s="633" t="s">
        <v>79</v>
      </c>
      <c r="D7" s="633" t="s">
        <v>80</v>
      </c>
      <c r="E7" s="633" t="s">
        <v>82</v>
      </c>
      <c r="F7" s="633" t="s">
        <v>1060</v>
      </c>
      <c r="G7" s="635" t="s">
        <v>959</v>
      </c>
      <c r="H7" s="635"/>
      <c r="I7" s="635"/>
    </row>
    <row r="8" spans="1:9" x14ac:dyDescent="0.25">
      <c r="A8" s="633"/>
      <c r="B8" s="633"/>
      <c r="C8" s="633"/>
      <c r="D8" s="633"/>
      <c r="E8" s="633"/>
      <c r="F8" s="633"/>
      <c r="G8" s="171" t="s">
        <v>960</v>
      </c>
      <c r="H8" s="171" t="s">
        <v>961</v>
      </c>
      <c r="I8" s="171" t="s">
        <v>962</v>
      </c>
    </row>
    <row r="9" spans="1:9" ht="47.25" x14ac:dyDescent="0.25">
      <c r="A9" s="207" t="s">
        <v>943</v>
      </c>
      <c r="B9" s="107" t="s">
        <v>172</v>
      </c>
      <c r="C9" s="107"/>
      <c r="D9" s="107"/>
      <c r="E9" s="107"/>
      <c r="F9" s="107"/>
      <c r="G9" s="425">
        <f>G10+G26+G36+G43+G51</f>
        <v>2714</v>
      </c>
      <c r="H9" s="425">
        <f t="shared" ref="H9:I9" si="0">H10+H26+H36+H43+H51</f>
        <v>2714</v>
      </c>
      <c r="I9" s="425">
        <f t="shared" si="0"/>
        <v>1494</v>
      </c>
    </row>
    <row r="10" spans="1:9" ht="31.5" x14ac:dyDescent="0.25">
      <c r="A10" s="207" t="s">
        <v>173</v>
      </c>
      <c r="B10" s="208" t="s">
        <v>174</v>
      </c>
      <c r="C10" s="208"/>
      <c r="D10" s="4"/>
      <c r="E10" s="4"/>
      <c r="F10" s="4"/>
      <c r="G10" s="425">
        <f>G11+G26+G36</f>
        <v>1295</v>
      </c>
      <c r="H10" s="425">
        <f t="shared" ref="H10:I10" si="1">H11+H26+H36</f>
        <v>1295</v>
      </c>
      <c r="I10" s="425">
        <f t="shared" si="1"/>
        <v>895</v>
      </c>
    </row>
    <row r="11" spans="1:9" ht="47.25" x14ac:dyDescent="0.25">
      <c r="A11" s="34" t="s">
        <v>469</v>
      </c>
      <c r="B11" s="208" t="s">
        <v>357</v>
      </c>
      <c r="C11" s="208"/>
      <c r="D11" s="4"/>
      <c r="E11" s="4"/>
      <c r="F11" s="4"/>
      <c r="G11" s="425">
        <f>G12</f>
        <v>870</v>
      </c>
      <c r="H11" s="425">
        <f t="shared" ref="H11:I12" si="2">H12</f>
        <v>870</v>
      </c>
      <c r="I11" s="425">
        <f t="shared" si="2"/>
        <v>870</v>
      </c>
    </row>
    <row r="12" spans="1:9" ht="15.75" x14ac:dyDescent="0.25">
      <c r="A12" s="386" t="s">
        <v>147</v>
      </c>
      <c r="B12" s="389" t="s">
        <v>357</v>
      </c>
      <c r="C12" s="389" t="s">
        <v>148</v>
      </c>
      <c r="D12" s="4"/>
      <c r="E12" s="4"/>
      <c r="F12" s="4"/>
      <c r="G12" s="171">
        <f>G13</f>
        <v>870</v>
      </c>
      <c r="H12" s="171">
        <f t="shared" si="2"/>
        <v>870</v>
      </c>
      <c r="I12" s="171">
        <f t="shared" si="2"/>
        <v>870</v>
      </c>
    </row>
    <row r="13" spans="1:9" ht="15.75" x14ac:dyDescent="0.25">
      <c r="A13" s="28" t="s">
        <v>197</v>
      </c>
      <c r="B13" s="389" t="s">
        <v>357</v>
      </c>
      <c r="C13" s="389" t="s">
        <v>148</v>
      </c>
      <c r="D13" s="8" t="s">
        <v>148</v>
      </c>
      <c r="E13" s="4"/>
      <c r="F13" s="4"/>
      <c r="G13" s="171">
        <f>G14+G18+G22</f>
        <v>870</v>
      </c>
      <c r="H13" s="171">
        <f t="shared" ref="H13:I13" si="3">H14+H18+H22</f>
        <v>870</v>
      </c>
      <c r="I13" s="171">
        <f t="shared" si="3"/>
        <v>870</v>
      </c>
    </row>
    <row r="14" spans="1:9" ht="31.5" x14ac:dyDescent="0.25">
      <c r="A14" s="28" t="s">
        <v>475</v>
      </c>
      <c r="B14" s="389" t="s">
        <v>358</v>
      </c>
      <c r="C14" s="389" t="s">
        <v>148</v>
      </c>
      <c r="D14" s="8" t="s">
        <v>148</v>
      </c>
      <c r="E14" s="4"/>
      <c r="F14" s="4"/>
      <c r="G14" s="171">
        <f>G15</f>
        <v>0</v>
      </c>
      <c r="H14" s="171">
        <f t="shared" ref="H14:I15" si="4">H15</f>
        <v>0</v>
      </c>
      <c r="I14" s="171">
        <f t="shared" si="4"/>
        <v>0</v>
      </c>
    </row>
    <row r="15" spans="1:9" ht="78.75" x14ac:dyDescent="0.25">
      <c r="A15" s="386" t="s">
        <v>87</v>
      </c>
      <c r="B15" s="389" t="s">
        <v>358</v>
      </c>
      <c r="C15" s="389" t="s">
        <v>148</v>
      </c>
      <c r="D15" s="8" t="s">
        <v>148</v>
      </c>
      <c r="E15" s="4">
        <v>100</v>
      </c>
      <c r="F15" s="4"/>
      <c r="G15" s="171">
        <f>G16</f>
        <v>0</v>
      </c>
      <c r="H15" s="171">
        <f t="shared" si="4"/>
        <v>0</v>
      </c>
      <c r="I15" s="171">
        <f t="shared" si="4"/>
        <v>0</v>
      </c>
    </row>
    <row r="16" spans="1:9" ht="15.75" x14ac:dyDescent="0.25">
      <c r="A16" s="386" t="s">
        <v>171</v>
      </c>
      <c r="B16" s="389" t="s">
        <v>358</v>
      </c>
      <c r="C16" s="389" t="s">
        <v>148</v>
      </c>
      <c r="D16" s="8" t="s">
        <v>148</v>
      </c>
      <c r="E16" s="4">
        <v>110</v>
      </c>
      <c r="F16" s="4"/>
      <c r="G16" s="171">
        <f>'Ведом23-25'!I379</f>
        <v>0</v>
      </c>
      <c r="H16" s="171">
        <f>'Ведом23-25'!J379</f>
        <v>0</v>
      </c>
      <c r="I16" s="171">
        <f>'Ведом23-25'!K379</f>
        <v>0</v>
      </c>
    </row>
    <row r="17" spans="1:9" ht="47.25" x14ac:dyDescent="0.25">
      <c r="A17" s="28" t="s">
        <v>937</v>
      </c>
      <c r="B17" s="389" t="s">
        <v>358</v>
      </c>
      <c r="C17" s="389" t="s">
        <v>148</v>
      </c>
      <c r="D17" s="8" t="s">
        <v>148</v>
      </c>
      <c r="E17" s="4">
        <v>110</v>
      </c>
      <c r="F17" s="4">
        <v>903</v>
      </c>
      <c r="G17" s="171">
        <f>G16</f>
        <v>0</v>
      </c>
      <c r="H17" s="171">
        <f t="shared" ref="H17:I17" si="5">H16</f>
        <v>0</v>
      </c>
      <c r="I17" s="171">
        <f t="shared" si="5"/>
        <v>0</v>
      </c>
    </row>
    <row r="18" spans="1:9" ht="15.75" x14ac:dyDescent="0.25">
      <c r="A18" s="386" t="s">
        <v>470</v>
      </c>
      <c r="B18" s="389" t="s">
        <v>484</v>
      </c>
      <c r="C18" s="389" t="s">
        <v>148</v>
      </c>
      <c r="D18" s="8" t="s">
        <v>148</v>
      </c>
      <c r="E18" s="4"/>
      <c r="F18" s="4"/>
      <c r="G18" s="171">
        <f>G19</f>
        <v>0</v>
      </c>
      <c r="H18" s="171">
        <f t="shared" ref="H18:I19" si="6">H19</f>
        <v>0</v>
      </c>
      <c r="I18" s="171">
        <f t="shared" si="6"/>
        <v>0</v>
      </c>
    </row>
    <row r="19" spans="1:9" ht="31.5" x14ac:dyDescent="0.25">
      <c r="A19" s="386" t="s">
        <v>91</v>
      </c>
      <c r="B19" s="389" t="s">
        <v>484</v>
      </c>
      <c r="C19" s="389" t="s">
        <v>148</v>
      </c>
      <c r="D19" s="8" t="s">
        <v>148</v>
      </c>
      <c r="E19" s="4">
        <v>200</v>
      </c>
      <c r="F19" s="4"/>
      <c r="G19" s="171">
        <f>G20</f>
        <v>0</v>
      </c>
      <c r="H19" s="171">
        <f t="shared" si="6"/>
        <v>0</v>
      </c>
      <c r="I19" s="171">
        <f t="shared" si="6"/>
        <v>0</v>
      </c>
    </row>
    <row r="20" spans="1:9" ht="31.5" x14ac:dyDescent="0.25">
      <c r="A20" s="386" t="s">
        <v>93</v>
      </c>
      <c r="B20" s="389" t="s">
        <v>484</v>
      </c>
      <c r="C20" s="389" t="s">
        <v>148</v>
      </c>
      <c r="D20" s="8" t="s">
        <v>148</v>
      </c>
      <c r="E20" s="4">
        <v>240</v>
      </c>
      <c r="F20" s="4"/>
      <c r="G20" s="171">
        <f>'Ведом23-25'!I382</f>
        <v>0</v>
      </c>
      <c r="H20" s="171">
        <f>'Ведом23-25'!J382</f>
        <v>0</v>
      </c>
      <c r="I20" s="171">
        <f>'Ведом23-25'!K382</f>
        <v>0</v>
      </c>
    </row>
    <row r="21" spans="1:9" ht="47.25" x14ac:dyDescent="0.25">
      <c r="A21" s="28" t="s">
        <v>937</v>
      </c>
      <c r="B21" s="389" t="s">
        <v>484</v>
      </c>
      <c r="C21" s="389" t="s">
        <v>148</v>
      </c>
      <c r="D21" s="8" t="s">
        <v>148</v>
      </c>
      <c r="E21" s="4">
        <v>240</v>
      </c>
      <c r="F21" s="4">
        <v>903</v>
      </c>
      <c r="G21" s="171">
        <f>G20</f>
        <v>0</v>
      </c>
      <c r="H21" s="171">
        <f t="shared" ref="H21:I21" si="7">H20</f>
        <v>0</v>
      </c>
      <c r="I21" s="171">
        <f t="shared" si="7"/>
        <v>0</v>
      </c>
    </row>
    <row r="22" spans="1:9" ht="31.5" x14ac:dyDescent="0.25">
      <c r="A22" s="386" t="s">
        <v>873</v>
      </c>
      <c r="B22" s="389" t="s">
        <v>874</v>
      </c>
      <c r="C22" s="389" t="s">
        <v>148</v>
      </c>
      <c r="D22" s="8" t="s">
        <v>148</v>
      </c>
      <c r="E22" s="4"/>
      <c r="F22" s="4"/>
      <c r="G22" s="171">
        <f>G23</f>
        <v>870</v>
      </c>
      <c r="H22" s="171">
        <f t="shared" ref="H22:I23" si="8">H23</f>
        <v>870</v>
      </c>
      <c r="I22" s="171">
        <f t="shared" si="8"/>
        <v>870</v>
      </c>
    </row>
    <row r="23" spans="1:9" ht="31.5" x14ac:dyDescent="0.25">
      <c r="A23" s="386" t="s">
        <v>152</v>
      </c>
      <c r="B23" s="389" t="s">
        <v>874</v>
      </c>
      <c r="C23" s="389" t="s">
        <v>148</v>
      </c>
      <c r="D23" s="8" t="s">
        <v>148</v>
      </c>
      <c r="E23" s="4">
        <v>600</v>
      </c>
      <c r="F23" s="4"/>
      <c r="G23" s="171">
        <f>G24</f>
        <v>870</v>
      </c>
      <c r="H23" s="171">
        <f t="shared" si="8"/>
        <v>870</v>
      </c>
      <c r="I23" s="171">
        <f t="shared" si="8"/>
        <v>870</v>
      </c>
    </row>
    <row r="24" spans="1:9" ht="15.75" x14ac:dyDescent="0.25">
      <c r="A24" s="386" t="s">
        <v>154</v>
      </c>
      <c r="B24" s="389" t="s">
        <v>874</v>
      </c>
      <c r="C24" s="389" t="s">
        <v>148</v>
      </c>
      <c r="D24" s="8" t="s">
        <v>148</v>
      </c>
      <c r="E24" s="4">
        <v>610</v>
      </c>
      <c r="F24" s="4"/>
      <c r="G24" s="171">
        <f>'Ведом23-25'!I385</f>
        <v>870</v>
      </c>
      <c r="H24" s="171">
        <f>'Ведом23-25'!J385</f>
        <v>870</v>
      </c>
      <c r="I24" s="171">
        <f>'Ведом23-25'!K385</f>
        <v>870</v>
      </c>
    </row>
    <row r="25" spans="1:9" ht="47.25" x14ac:dyDescent="0.25">
      <c r="A25" s="28" t="s">
        <v>937</v>
      </c>
      <c r="B25" s="389" t="s">
        <v>874</v>
      </c>
      <c r="C25" s="389" t="s">
        <v>148</v>
      </c>
      <c r="D25" s="8" t="s">
        <v>148</v>
      </c>
      <c r="E25" s="4">
        <v>610</v>
      </c>
      <c r="F25" s="4">
        <v>903</v>
      </c>
      <c r="G25" s="171">
        <f>G24</f>
        <v>870</v>
      </c>
      <c r="H25" s="171">
        <f t="shared" ref="H25:I25" si="9">H24</f>
        <v>870</v>
      </c>
      <c r="I25" s="171">
        <f t="shared" si="9"/>
        <v>870</v>
      </c>
    </row>
    <row r="26" spans="1:9" ht="63" x14ac:dyDescent="0.25">
      <c r="A26" s="207" t="s">
        <v>471</v>
      </c>
      <c r="B26" s="208" t="s">
        <v>359</v>
      </c>
      <c r="C26" s="208"/>
      <c r="D26" s="4"/>
      <c r="E26" s="4"/>
      <c r="F26" s="4"/>
      <c r="G26" s="425">
        <f>G27</f>
        <v>400</v>
      </c>
      <c r="H26" s="425">
        <f t="shared" ref="H26:I28" si="10">H27</f>
        <v>400</v>
      </c>
      <c r="I26" s="425">
        <f t="shared" si="10"/>
        <v>0</v>
      </c>
    </row>
    <row r="27" spans="1:9" ht="15.75" x14ac:dyDescent="0.25">
      <c r="A27" s="386" t="s">
        <v>147</v>
      </c>
      <c r="B27" s="389" t="s">
        <v>359</v>
      </c>
      <c r="C27" s="389" t="s">
        <v>148</v>
      </c>
      <c r="D27" s="8"/>
      <c r="E27" s="4"/>
      <c r="F27" s="4"/>
      <c r="G27" s="171">
        <f>G28</f>
        <v>400</v>
      </c>
      <c r="H27" s="171">
        <f t="shared" si="10"/>
        <v>400</v>
      </c>
      <c r="I27" s="171">
        <f t="shared" si="10"/>
        <v>0</v>
      </c>
    </row>
    <row r="28" spans="1:9" ht="15.75" x14ac:dyDescent="0.25">
      <c r="A28" s="28" t="s">
        <v>197</v>
      </c>
      <c r="B28" s="389" t="s">
        <v>359</v>
      </c>
      <c r="C28" s="389" t="s">
        <v>148</v>
      </c>
      <c r="D28" s="8" t="s">
        <v>148</v>
      </c>
      <c r="E28" s="4"/>
      <c r="F28" s="4"/>
      <c r="G28" s="171">
        <f>G29</f>
        <v>400</v>
      </c>
      <c r="H28" s="171">
        <f t="shared" si="10"/>
        <v>400</v>
      </c>
      <c r="I28" s="171">
        <f t="shared" si="10"/>
        <v>0</v>
      </c>
    </row>
    <row r="29" spans="1:9" ht="15.75" x14ac:dyDescent="0.25">
      <c r="A29" s="386" t="s">
        <v>472</v>
      </c>
      <c r="B29" s="389" t="s">
        <v>364</v>
      </c>
      <c r="C29" s="389" t="s">
        <v>148</v>
      </c>
      <c r="D29" s="8" t="s">
        <v>148</v>
      </c>
      <c r="E29" s="4"/>
      <c r="F29" s="4"/>
      <c r="G29" s="171">
        <f>G30+G33</f>
        <v>400</v>
      </c>
      <c r="H29" s="171">
        <f t="shared" ref="H29:I29" si="11">H30+H33</f>
        <v>400</v>
      </c>
      <c r="I29" s="171">
        <f t="shared" si="11"/>
        <v>0</v>
      </c>
    </row>
    <row r="30" spans="1:9" ht="78.75" x14ac:dyDescent="0.25">
      <c r="A30" s="386" t="s">
        <v>87</v>
      </c>
      <c r="B30" s="389" t="s">
        <v>364</v>
      </c>
      <c r="C30" s="389" t="s">
        <v>148</v>
      </c>
      <c r="D30" s="8" t="s">
        <v>148</v>
      </c>
      <c r="E30" s="4">
        <v>100</v>
      </c>
      <c r="F30" s="4"/>
      <c r="G30" s="171">
        <f>G31</f>
        <v>0</v>
      </c>
      <c r="H30" s="171">
        <f t="shared" ref="H30:I30" si="12">H31</f>
        <v>0</v>
      </c>
      <c r="I30" s="171">
        <f t="shared" si="12"/>
        <v>0</v>
      </c>
    </row>
    <row r="31" spans="1:9" ht="15.75" x14ac:dyDescent="0.25">
      <c r="A31" s="386" t="s">
        <v>171</v>
      </c>
      <c r="B31" s="389" t="s">
        <v>364</v>
      </c>
      <c r="C31" s="389" t="s">
        <v>148</v>
      </c>
      <c r="D31" s="8" t="s">
        <v>148</v>
      </c>
      <c r="E31" s="4">
        <v>110</v>
      </c>
      <c r="F31" s="4"/>
      <c r="G31" s="171">
        <f>'Ведом23-25'!I389</f>
        <v>0</v>
      </c>
      <c r="H31" s="171">
        <f>'Ведом23-25'!J389</f>
        <v>0</v>
      </c>
      <c r="I31" s="171">
        <f>'Ведом23-25'!K389</f>
        <v>0</v>
      </c>
    </row>
    <row r="32" spans="1:9" ht="47.25" x14ac:dyDescent="0.25">
      <c r="A32" s="28" t="s">
        <v>937</v>
      </c>
      <c r="B32" s="389" t="s">
        <v>364</v>
      </c>
      <c r="C32" s="389" t="s">
        <v>148</v>
      </c>
      <c r="D32" s="8" t="s">
        <v>148</v>
      </c>
      <c r="E32" s="4">
        <v>110</v>
      </c>
      <c r="F32" s="4">
        <v>903</v>
      </c>
      <c r="G32" s="171">
        <f>G31</f>
        <v>0</v>
      </c>
      <c r="H32" s="171">
        <f t="shared" ref="H32:I32" si="13">H31</f>
        <v>0</v>
      </c>
      <c r="I32" s="171">
        <f t="shared" si="13"/>
        <v>0</v>
      </c>
    </row>
    <row r="33" spans="1:9" ht="31.5" x14ac:dyDescent="0.25">
      <c r="A33" s="386" t="s">
        <v>91</v>
      </c>
      <c r="B33" s="389" t="s">
        <v>364</v>
      </c>
      <c r="C33" s="389" t="s">
        <v>148</v>
      </c>
      <c r="D33" s="8" t="s">
        <v>148</v>
      </c>
      <c r="E33" s="4">
        <v>200</v>
      </c>
      <c r="F33" s="4"/>
      <c r="G33" s="171">
        <f>G34</f>
        <v>400</v>
      </c>
      <c r="H33" s="171">
        <f t="shared" ref="H33:I33" si="14">H34</f>
        <v>400</v>
      </c>
      <c r="I33" s="171">
        <f t="shared" si="14"/>
        <v>0</v>
      </c>
    </row>
    <row r="34" spans="1:9" ht="31.5" x14ac:dyDescent="0.25">
      <c r="A34" s="386" t="s">
        <v>93</v>
      </c>
      <c r="B34" s="389" t="s">
        <v>364</v>
      </c>
      <c r="C34" s="389" t="s">
        <v>148</v>
      </c>
      <c r="D34" s="8" t="s">
        <v>148</v>
      </c>
      <c r="E34" s="4">
        <v>240</v>
      </c>
      <c r="F34" s="4"/>
      <c r="G34" s="171">
        <f>'Ведом23-25'!I391</f>
        <v>400</v>
      </c>
      <c r="H34" s="171">
        <f>'Ведом23-25'!J391</f>
        <v>400</v>
      </c>
      <c r="I34" s="171">
        <f>'Ведом23-25'!K391</f>
        <v>0</v>
      </c>
    </row>
    <row r="35" spans="1:9" ht="47.25" x14ac:dyDescent="0.25">
      <c r="A35" s="28" t="s">
        <v>937</v>
      </c>
      <c r="B35" s="389" t="s">
        <v>364</v>
      </c>
      <c r="C35" s="389" t="s">
        <v>148</v>
      </c>
      <c r="D35" s="8" t="s">
        <v>148</v>
      </c>
      <c r="E35" s="4">
        <v>240</v>
      </c>
      <c r="F35" s="4">
        <v>903</v>
      </c>
      <c r="G35" s="171">
        <f>G34</f>
        <v>400</v>
      </c>
      <c r="H35" s="171">
        <f t="shared" ref="H35:I35" si="15">H34</f>
        <v>400</v>
      </c>
      <c r="I35" s="171">
        <f t="shared" si="15"/>
        <v>0</v>
      </c>
    </row>
    <row r="36" spans="1:9" ht="31.5" x14ac:dyDescent="0.25">
      <c r="A36" s="207" t="s">
        <v>477</v>
      </c>
      <c r="B36" s="208" t="s">
        <v>473</v>
      </c>
      <c r="C36" s="208"/>
      <c r="D36" s="4"/>
      <c r="E36" s="4"/>
      <c r="F36" s="4"/>
      <c r="G36" s="425">
        <f>G37</f>
        <v>25</v>
      </c>
      <c r="H36" s="425">
        <f t="shared" ref="H36:I40" si="16">H37</f>
        <v>25</v>
      </c>
      <c r="I36" s="425">
        <f t="shared" si="16"/>
        <v>25</v>
      </c>
    </row>
    <row r="37" spans="1:9" ht="15.75" x14ac:dyDescent="0.25">
      <c r="A37" s="386" t="s">
        <v>147</v>
      </c>
      <c r="B37" s="389" t="s">
        <v>473</v>
      </c>
      <c r="C37" s="208"/>
      <c r="D37" s="4"/>
      <c r="E37" s="4"/>
      <c r="F37" s="4"/>
      <c r="G37" s="171">
        <f>G38</f>
        <v>25</v>
      </c>
      <c r="H37" s="171">
        <f t="shared" si="16"/>
        <v>25</v>
      </c>
      <c r="I37" s="171">
        <f t="shared" si="16"/>
        <v>25</v>
      </c>
    </row>
    <row r="38" spans="1:9" ht="15.75" x14ac:dyDescent="0.25">
      <c r="A38" s="28" t="s">
        <v>197</v>
      </c>
      <c r="B38" s="389" t="s">
        <v>473</v>
      </c>
      <c r="C38" s="208"/>
      <c r="D38" s="4"/>
      <c r="E38" s="4"/>
      <c r="F38" s="4"/>
      <c r="G38" s="171">
        <f>G39</f>
        <v>25</v>
      </c>
      <c r="H38" s="171">
        <f t="shared" si="16"/>
        <v>25</v>
      </c>
      <c r="I38" s="171">
        <f t="shared" si="16"/>
        <v>25</v>
      </c>
    </row>
    <row r="39" spans="1:9" ht="47.25" x14ac:dyDescent="0.25">
      <c r="A39" s="429" t="s">
        <v>474</v>
      </c>
      <c r="B39" s="389" t="s">
        <v>485</v>
      </c>
      <c r="C39" s="389" t="s">
        <v>148</v>
      </c>
      <c r="D39" s="8" t="s">
        <v>148</v>
      </c>
      <c r="E39" s="4"/>
      <c r="F39" s="4"/>
      <c r="G39" s="171">
        <f>G40</f>
        <v>25</v>
      </c>
      <c r="H39" s="171">
        <f t="shared" si="16"/>
        <v>25</v>
      </c>
      <c r="I39" s="171">
        <f t="shared" si="16"/>
        <v>25</v>
      </c>
    </row>
    <row r="40" spans="1:9" ht="15.75" x14ac:dyDescent="0.25">
      <c r="A40" s="386" t="s">
        <v>140</v>
      </c>
      <c r="B40" s="389" t="s">
        <v>485</v>
      </c>
      <c r="C40" s="389" t="s">
        <v>148</v>
      </c>
      <c r="D40" s="8" t="s">
        <v>148</v>
      </c>
      <c r="E40" s="4">
        <v>300</v>
      </c>
      <c r="F40" s="4"/>
      <c r="G40" s="171">
        <f>G41</f>
        <v>25</v>
      </c>
      <c r="H40" s="171">
        <f t="shared" si="16"/>
        <v>25</v>
      </c>
      <c r="I40" s="171">
        <f t="shared" si="16"/>
        <v>25</v>
      </c>
    </row>
    <row r="41" spans="1:9" ht="31.5" x14ac:dyDescent="0.25">
      <c r="A41" s="386" t="s">
        <v>142</v>
      </c>
      <c r="B41" s="389" t="s">
        <v>485</v>
      </c>
      <c r="C41" s="389" t="s">
        <v>148</v>
      </c>
      <c r="D41" s="8" t="s">
        <v>148</v>
      </c>
      <c r="E41" s="4">
        <v>320</v>
      </c>
      <c r="F41" s="4"/>
      <c r="G41" s="171">
        <f>'Ведом23-25'!I395</f>
        <v>25</v>
      </c>
      <c r="H41" s="171">
        <f>'Ведом23-25'!J395</f>
        <v>25</v>
      </c>
      <c r="I41" s="171">
        <f>'Ведом23-25'!K395</f>
        <v>25</v>
      </c>
    </row>
    <row r="42" spans="1:9" ht="47.25" x14ac:dyDescent="0.25">
      <c r="A42" s="28" t="s">
        <v>937</v>
      </c>
      <c r="B42" s="389" t="s">
        <v>485</v>
      </c>
      <c r="C42" s="389" t="s">
        <v>148</v>
      </c>
      <c r="D42" s="8" t="s">
        <v>148</v>
      </c>
      <c r="E42" s="4">
        <v>320</v>
      </c>
      <c r="F42" s="4">
        <v>903</v>
      </c>
      <c r="G42" s="171">
        <f>G41</f>
        <v>25</v>
      </c>
      <c r="H42" s="171">
        <f t="shared" ref="H42:I42" si="17">H41</f>
        <v>25</v>
      </c>
      <c r="I42" s="171">
        <f t="shared" si="17"/>
        <v>25</v>
      </c>
    </row>
    <row r="43" spans="1:9" ht="31.5" x14ac:dyDescent="0.25">
      <c r="A43" s="207" t="s">
        <v>177</v>
      </c>
      <c r="B43" s="208" t="s">
        <v>178</v>
      </c>
      <c r="C43" s="208"/>
      <c r="D43" s="458"/>
      <c r="E43" s="458"/>
      <c r="F43" s="458"/>
      <c r="G43" s="425">
        <f t="shared" ref="G43:I48" si="18">G44</f>
        <v>314</v>
      </c>
      <c r="H43" s="425">
        <f t="shared" si="18"/>
        <v>314</v>
      </c>
      <c r="I43" s="425">
        <f t="shared" si="18"/>
        <v>314</v>
      </c>
    </row>
    <row r="44" spans="1:9" ht="31.5" x14ac:dyDescent="0.25">
      <c r="A44" s="207" t="s">
        <v>367</v>
      </c>
      <c r="B44" s="208" t="s">
        <v>366</v>
      </c>
      <c r="C44" s="208"/>
      <c r="D44" s="458"/>
      <c r="E44" s="458"/>
      <c r="F44" s="458"/>
      <c r="G44" s="425">
        <f t="shared" si="18"/>
        <v>314</v>
      </c>
      <c r="H44" s="425">
        <f t="shared" si="18"/>
        <v>314</v>
      </c>
      <c r="I44" s="425">
        <f t="shared" si="18"/>
        <v>314</v>
      </c>
    </row>
    <row r="45" spans="1:9" ht="15.75" x14ac:dyDescent="0.25">
      <c r="A45" s="386" t="s">
        <v>136</v>
      </c>
      <c r="B45" s="389" t="s">
        <v>366</v>
      </c>
      <c r="C45" s="389" t="s">
        <v>137</v>
      </c>
      <c r="D45" s="458"/>
      <c r="E45" s="458"/>
      <c r="F45" s="458"/>
      <c r="G45" s="171">
        <f t="shared" si="18"/>
        <v>314</v>
      </c>
      <c r="H45" s="171">
        <f t="shared" si="18"/>
        <v>314</v>
      </c>
      <c r="I45" s="171">
        <f t="shared" si="18"/>
        <v>314</v>
      </c>
    </row>
    <row r="46" spans="1:9" ht="15.75" x14ac:dyDescent="0.25">
      <c r="A46" s="386" t="s">
        <v>144</v>
      </c>
      <c r="B46" s="389" t="s">
        <v>366</v>
      </c>
      <c r="C46" s="389" t="s">
        <v>137</v>
      </c>
      <c r="D46" s="8" t="s">
        <v>123</v>
      </c>
      <c r="E46" s="458"/>
      <c r="F46" s="458"/>
      <c r="G46" s="171">
        <f t="shared" si="18"/>
        <v>314</v>
      </c>
      <c r="H46" s="171">
        <f t="shared" si="18"/>
        <v>314</v>
      </c>
      <c r="I46" s="171">
        <f t="shared" si="18"/>
        <v>314</v>
      </c>
    </row>
    <row r="47" spans="1:9" ht="31.5" x14ac:dyDescent="0.25">
      <c r="A47" s="386" t="s">
        <v>310</v>
      </c>
      <c r="B47" s="389" t="s">
        <v>368</v>
      </c>
      <c r="C47" s="389" t="s">
        <v>137</v>
      </c>
      <c r="D47" s="8" t="s">
        <v>123</v>
      </c>
      <c r="E47" s="458"/>
      <c r="F47" s="458"/>
      <c r="G47" s="171">
        <f t="shared" si="18"/>
        <v>314</v>
      </c>
      <c r="H47" s="171">
        <f t="shared" si="18"/>
        <v>314</v>
      </c>
      <c r="I47" s="171">
        <f t="shared" si="18"/>
        <v>314</v>
      </c>
    </row>
    <row r="48" spans="1:9" ht="15.75" x14ac:dyDescent="0.25">
      <c r="A48" s="386" t="s">
        <v>140</v>
      </c>
      <c r="B48" s="389" t="s">
        <v>368</v>
      </c>
      <c r="C48" s="389" t="s">
        <v>137</v>
      </c>
      <c r="D48" s="8" t="s">
        <v>123</v>
      </c>
      <c r="E48" s="458">
        <v>300</v>
      </c>
      <c r="F48" s="458"/>
      <c r="G48" s="171">
        <f t="shared" si="18"/>
        <v>314</v>
      </c>
      <c r="H48" s="171">
        <f t="shared" si="18"/>
        <v>314</v>
      </c>
      <c r="I48" s="171">
        <f t="shared" si="18"/>
        <v>314</v>
      </c>
    </row>
    <row r="49" spans="1:9" ht="31.5" x14ac:dyDescent="0.25">
      <c r="A49" s="386" t="s">
        <v>142</v>
      </c>
      <c r="B49" s="389" t="s">
        <v>368</v>
      </c>
      <c r="C49" s="389" t="s">
        <v>137</v>
      </c>
      <c r="D49" s="8" t="s">
        <v>123</v>
      </c>
      <c r="E49" s="458">
        <v>320</v>
      </c>
      <c r="F49" s="458"/>
      <c r="G49" s="171">
        <f>'Ведом23-25'!I540</f>
        <v>314</v>
      </c>
      <c r="H49" s="171">
        <f>'Ведом23-25'!J540</f>
        <v>314</v>
      </c>
      <c r="I49" s="171">
        <f>'Ведом23-25'!K540</f>
        <v>314</v>
      </c>
    </row>
    <row r="50" spans="1:9" ht="47.25" x14ac:dyDescent="0.25">
      <c r="A50" s="28" t="s">
        <v>937</v>
      </c>
      <c r="B50" s="389" t="s">
        <v>368</v>
      </c>
      <c r="C50" s="389" t="s">
        <v>137</v>
      </c>
      <c r="D50" s="8" t="s">
        <v>123</v>
      </c>
      <c r="E50" s="458">
        <v>320</v>
      </c>
      <c r="F50" s="458">
        <v>903</v>
      </c>
      <c r="G50" s="171">
        <f>G49</f>
        <v>314</v>
      </c>
      <c r="H50" s="171">
        <f t="shared" ref="H50:I50" si="19">H49</f>
        <v>314</v>
      </c>
      <c r="I50" s="171">
        <f t="shared" si="19"/>
        <v>314</v>
      </c>
    </row>
    <row r="51" spans="1:9" ht="31.5" x14ac:dyDescent="0.25">
      <c r="A51" s="207" t="s">
        <v>945</v>
      </c>
      <c r="B51" s="208" t="s">
        <v>181</v>
      </c>
      <c r="C51" s="389"/>
      <c r="D51" s="388"/>
      <c r="E51" s="208"/>
      <c r="F51" s="388"/>
      <c r="G51" s="35">
        <f>G52</f>
        <v>680</v>
      </c>
      <c r="H51" s="35">
        <f t="shared" ref="H51:I51" si="20">H52</f>
        <v>680</v>
      </c>
      <c r="I51" s="35">
        <f t="shared" si="20"/>
        <v>260</v>
      </c>
    </row>
    <row r="52" spans="1:9" ht="31.5" x14ac:dyDescent="0.25">
      <c r="A52" s="207" t="s">
        <v>440</v>
      </c>
      <c r="B52" s="208" t="s">
        <v>589</v>
      </c>
      <c r="C52" s="208"/>
      <c r="D52" s="388"/>
      <c r="E52" s="208"/>
      <c r="F52" s="388"/>
      <c r="G52" s="35">
        <f>G53+G59</f>
        <v>680</v>
      </c>
      <c r="H52" s="35">
        <f t="shared" ref="H52:I52" si="21">H53+H59</f>
        <v>680</v>
      </c>
      <c r="I52" s="35">
        <f t="shared" si="21"/>
        <v>260</v>
      </c>
    </row>
    <row r="53" spans="1:9" ht="15.75" x14ac:dyDescent="0.25">
      <c r="A53" s="386" t="s">
        <v>161</v>
      </c>
      <c r="B53" s="389" t="s">
        <v>589</v>
      </c>
      <c r="C53" s="389" t="s">
        <v>162</v>
      </c>
      <c r="D53" s="388"/>
      <c r="E53" s="208"/>
      <c r="F53" s="388"/>
      <c r="G53" s="9">
        <f>G54</f>
        <v>260</v>
      </c>
      <c r="H53" s="9">
        <f t="shared" ref="H53:I56" si="22">H54</f>
        <v>260</v>
      </c>
      <c r="I53" s="9">
        <f t="shared" si="22"/>
        <v>260</v>
      </c>
    </row>
    <row r="54" spans="1:9" ht="15.75" x14ac:dyDescent="0.25">
      <c r="A54" s="386" t="s">
        <v>167</v>
      </c>
      <c r="B54" s="389" t="s">
        <v>589</v>
      </c>
      <c r="C54" s="389" t="s">
        <v>162</v>
      </c>
      <c r="D54" s="388" t="s">
        <v>106</v>
      </c>
      <c r="E54" s="208"/>
      <c r="F54" s="388"/>
      <c r="G54" s="9">
        <f>G55</f>
        <v>260</v>
      </c>
      <c r="H54" s="9">
        <f t="shared" si="22"/>
        <v>260</v>
      </c>
      <c r="I54" s="9">
        <f t="shared" si="22"/>
        <v>260</v>
      </c>
    </row>
    <row r="55" spans="1:9" ht="31.5" x14ac:dyDescent="0.25">
      <c r="A55" s="386" t="s">
        <v>439</v>
      </c>
      <c r="B55" s="389" t="s">
        <v>590</v>
      </c>
      <c r="C55" s="389" t="s">
        <v>162</v>
      </c>
      <c r="D55" s="388" t="s">
        <v>106</v>
      </c>
      <c r="E55" s="208"/>
      <c r="F55" s="388"/>
      <c r="G55" s="9">
        <f>G56</f>
        <v>260</v>
      </c>
      <c r="H55" s="9">
        <f t="shared" si="22"/>
        <v>260</v>
      </c>
      <c r="I55" s="9">
        <f t="shared" si="22"/>
        <v>260</v>
      </c>
    </row>
    <row r="56" spans="1:9" ht="31.5" x14ac:dyDescent="0.25">
      <c r="A56" s="386" t="s">
        <v>91</v>
      </c>
      <c r="B56" s="389" t="s">
        <v>590</v>
      </c>
      <c r="C56" s="389" t="s">
        <v>162</v>
      </c>
      <c r="D56" s="388" t="s">
        <v>106</v>
      </c>
      <c r="E56" s="389" t="s">
        <v>92</v>
      </c>
      <c r="F56" s="388"/>
      <c r="G56" s="9">
        <f>G57</f>
        <v>260</v>
      </c>
      <c r="H56" s="9">
        <f t="shared" si="22"/>
        <v>260</v>
      </c>
      <c r="I56" s="9">
        <f t="shared" si="22"/>
        <v>260</v>
      </c>
    </row>
    <row r="57" spans="1:9" ht="31.5" x14ac:dyDescent="0.25">
      <c r="A57" s="386" t="s">
        <v>93</v>
      </c>
      <c r="B57" s="389" t="s">
        <v>590</v>
      </c>
      <c r="C57" s="389" t="s">
        <v>162</v>
      </c>
      <c r="D57" s="388" t="s">
        <v>106</v>
      </c>
      <c r="E57" s="389" t="s">
        <v>94</v>
      </c>
      <c r="F57" s="388"/>
      <c r="G57" s="9">
        <f>'Ведом23-25'!I527</f>
        <v>260</v>
      </c>
      <c r="H57" s="9">
        <f>'Ведом23-25'!J527</f>
        <v>260</v>
      </c>
      <c r="I57" s="9">
        <f>'Ведом23-25'!K527</f>
        <v>260</v>
      </c>
    </row>
    <row r="58" spans="1:9" ht="47.25" x14ac:dyDescent="0.25">
      <c r="A58" s="28" t="s">
        <v>937</v>
      </c>
      <c r="B58" s="389" t="s">
        <v>590</v>
      </c>
      <c r="C58" s="389" t="s">
        <v>162</v>
      </c>
      <c r="D58" s="388" t="s">
        <v>106</v>
      </c>
      <c r="E58" s="389" t="s">
        <v>94</v>
      </c>
      <c r="F58" s="388" t="s">
        <v>241</v>
      </c>
      <c r="G58" s="9">
        <f>G57</f>
        <v>260</v>
      </c>
      <c r="H58" s="9">
        <f t="shared" ref="H58:I58" si="23">H57</f>
        <v>260</v>
      </c>
      <c r="I58" s="9">
        <f t="shared" si="23"/>
        <v>260</v>
      </c>
    </row>
    <row r="59" spans="1:9" ht="15.75" x14ac:dyDescent="0.25">
      <c r="A59" s="386" t="s">
        <v>136</v>
      </c>
      <c r="B59" s="389" t="s">
        <v>589</v>
      </c>
      <c r="C59" s="389" t="s">
        <v>137</v>
      </c>
      <c r="D59" s="388"/>
      <c r="E59" s="208"/>
      <c r="F59" s="388"/>
      <c r="G59" s="9">
        <f>G60</f>
        <v>420</v>
      </c>
      <c r="H59" s="9">
        <f t="shared" ref="H59:I62" si="24">H60</f>
        <v>420</v>
      </c>
      <c r="I59" s="9">
        <f t="shared" si="24"/>
        <v>0</v>
      </c>
    </row>
    <row r="60" spans="1:9" ht="15.75" x14ac:dyDescent="0.25">
      <c r="A60" s="386" t="s">
        <v>144</v>
      </c>
      <c r="B60" s="389" t="s">
        <v>589</v>
      </c>
      <c r="C60" s="389" t="s">
        <v>137</v>
      </c>
      <c r="D60" s="388" t="s">
        <v>123</v>
      </c>
      <c r="E60" s="208"/>
      <c r="F60" s="388"/>
      <c r="G60" s="9">
        <f>G61</f>
        <v>420</v>
      </c>
      <c r="H60" s="9">
        <f t="shared" si="24"/>
        <v>420</v>
      </c>
      <c r="I60" s="9">
        <f t="shared" si="24"/>
        <v>0</v>
      </c>
    </row>
    <row r="61" spans="1:9" ht="15.75" x14ac:dyDescent="0.25">
      <c r="A61" s="386" t="s">
        <v>476</v>
      </c>
      <c r="B61" s="389" t="s">
        <v>591</v>
      </c>
      <c r="C61" s="389" t="s">
        <v>137</v>
      </c>
      <c r="D61" s="388" t="s">
        <v>123</v>
      </c>
      <c r="E61" s="389"/>
      <c r="F61" s="388"/>
      <c r="G61" s="204">
        <f>G62</f>
        <v>420</v>
      </c>
      <c r="H61" s="204">
        <f t="shared" si="24"/>
        <v>420</v>
      </c>
      <c r="I61" s="204">
        <f t="shared" si="24"/>
        <v>0</v>
      </c>
    </row>
    <row r="62" spans="1:9" ht="15.75" x14ac:dyDescent="0.25">
      <c r="A62" s="386" t="s">
        <v>140</v>
      </c>
      <c r="B62" s="389" t="s">
        <v>591</v>
      </c>
      <c r="C62" s="389" t="s">
        <v>137</v>
      </c>
      <c r="D62" s="388" t="s">
        <v>123</v>
      </c>
      <c r="E62" s="389" t="s">
        <v>141</v>
      </c>
      <c r="F62" s="388"/>
      <c r="G62" s="204">
        <f>G63</f>
        <v>420</v>
      </c>
      <c r="H62" s="204">
        <f t="shared" si="24"/>
        <v>420</v>
      </c>
      <c r="I62" s="204">
        <f t="shared" si="24"/>
        <v>0</v>
      </c>
    </row>
    <row r="63" spans="1:9" ht="31.5" x14ac:dyDescent="0.25">
      <c r="A63" s="386" t="s">
        <v>175</v>
      </c>
      <c r="B63" s="389" t="s">
        <v>591</v>
      </c>
      <c r="C63" s="389" t="s">
        <v>137</v>
      </c>
      <c r="D63" s="388" t="s">
        <v>123</v>
      </c>
      <c r="E63" s="389" t="s">
        <v>176</v>
      </c>
      <c r="F63" s="388"/>
      <c r="G63" s="204">
        <f>'Ведом23-25'!I557</f>
        <v>420</v>
      </c>
      <c r="H63" s="204">
        <f>'Ведом23-25'!J557</f>
        <v>420</v>
      </c>
      <c r="I63" s="204">
        <f>'Ведом23-25'!K557</f>
        <v>0</v>
      </c>
    </row>
    <row r="64" spans="1:9" ht="47.25" x14ac:dyDescent="0.25">
      <c r="A64" s="28" t="s">
        <v>937</v>
      </c>
      <c r="B64" s="389" t="s">
        <v>591</v>
      </c>
      <c r="C64" s="389" t="s">
        <v>137</v>
      </c>
      <c r="D64" s="388" t="s">
        <v>123</v>
      </c>
      <c r="E64" s="389" t="s">
        <v>176</v>
      </c>
      <c r="F64" s="388" t="s">
        <v>241</v>
      </c>
      <c r="G64" s="9">
        <f>G63</f>
        <v>420</v>
      </c>
      <c r="H64" s="9">
        <f t="shared" ref="H64:I64" si="25">H63</f>
        <v>420</v>
      </c>
      <c r="I64" s="9">
        <f t="shared" si="25"/>
        <v>0</v>
      </c>
    </row>
    <row r="65" spans="1:15" ht="47.25" x14ac:dyDescent="0.25">
      <c r="A65" s="207" t="s">
        <v>946</v>
      </c>
      <c r="B65" s="208" t="s">
        <v>192</v>
      </c>
      <c r="C65" s="208"/>
      <c r="D65" s="388"/>
      <c r="E65" s="388"/>
      <c r="F65" s="388"/>
      <c r="G65" s="203">
        <f>G66+G83+G104+G142+G178+G190+G197+G211+G149+G204</f>
        <v>393787.13319999998</v>
      </c>
      <c r="H65" s="203">
        <f t="shared" ref="H65:I65" si="26">H66+H83+H104+H142+H178+H190+H197+H211+H149+H204</f>
        <v>393591.39025</v>
      </c>
      <c r="I65" s="203">
        <f t="shared" si="26"/>
        <v>408494.82125000004</v>
      </c>
      <c r="O65" s="15"/>
    </row>
    <row r="66" spans="1:15" ht="31.5" x14ac:dyDescent="0.25">
      <c r="A66" s="207" t="s">
        <v>389</v>
      </c>
      <c r="B66" s="208" t="s">
        <v>598</v>
      </c>
      <c r="C66" s="208"/>
      <c r="D66" s="6"/>
      <c r="E66" s="6"/>
      <c r="F66" s="6"/>
      <c r="G66" s="35">
        <f>G67</f>
        <v>88055.752000000008</v>
      </c>
      <c r="H66" s="35">
        <f t="shared" ref="H66:I66" si="27">H67</f>
        <v>89911.813999999998</v>
      </c>
      <c r="I66" s="35">
        <f t="shared" si="27"/>
        <v>88480.792000000001</v>
      </c>
    </row>
    <row r="67" spans="1:15" ht="15.75" x14ac:dyDescent="0.25">
      <c r="A67" s="20" t="s">
        <v>147</v>
      </c>
      <c r="B67" s="389" t="s">
        <v>598</v>
      </c>
      <c r="C67" s="389" t="s">
        <v>148</v>
      </c>
      <c r="D67" s="388"/>
      <c r="E67" s="6"/>
      <c r="F67" s="6"/>
      <c r="G67" s="35">
        <f>G68+G73+G78</f>
        <v>88055.752000000008</v>
      </c>
      <c r="H67" s="35">
        <f t="shared" ref="H67:I67" si="28">H68+H73+H78</f>
        <v>89911.813999999998</v>
      </c>
      <c r="I67" s="35">
        <f t="shared" si="28"/>
        <v>88480.792000000001</v>
      </c>
    </row>
    <row r="68" spans="1:15" ht="15.75" x14ac:dyDescent="0.25">
      <c r="A68" s="28" t="s">
        <v>191</v>
      </c>
      <c r="B68" s="389" t="s">
        <v>598</v>
      </c>
      <c r="C68" s="389" t="s">
        <v>148</v>
      </c>
      <c r="D68" s="388" t="s">
        <v>84</v>
      </c>
      <c r="E68" s="6"/>
      <c r="F68" s="6"/>
      <c r="G68" s="9">
        <f>G69</f>
        <v>18248.572</v>
      </c>
      <c r="H68" s="9">
        <f t="shared" ref="H68:I70" si="29">H69</f>
        <v>18571.403999999999</v>
      </c>
      <c r="I68" s="9">
        <f t="shared" si="29"/>
        <v>15344.281999999999</v>
      </c>
    </row>
    <row r="69" spans="1:15" ht="31.5" x14ac:dyDescent="0.25">
      <c r="A69" s="386" t="s">
        <v>597</v>
      </c>
      <c r="B69" s="389" t="s">
        <v>599</v>
      </c>
      <c r="C69" s="389" t="s">
        <v>148</v>
      </c>
      <c r="D69" s="388" t="s">
        <v>84</v>
      </c>
      <c r="E69" s="6"/>
      <c r="F69" s="6"/>
      <c r="G69" s="9">
        <f>G70</f>
        <v>18248.572</v>
      </c>
      <c r="H69" s="9">
        <f t="shared" si="29"/>
        <v>18571.403999999999</v>
      </c>
      <c r="I69" s="9">
        <f t="shared" si="29"/>
        <v>15344.281999999999</v>
      </c>
    </row>
    <row r="70" spans="1:15" ht="31.5" x14ac:dyDescent="0.25">
      <c r="A70" s="386" t="s">
        <v>152</v>
      </c>
      <c r="B70" s="389" t="s">
        <v>599</v>
      </c>
      <c r="C70" s="389" t="s">
        <v>148</v>
      </c>
      <c r="D70" s="388" t="s">
        <v>84</v>
      </c>
      <c r="E70" s="388" t="s">
        <v>153</v>
      </c>
      <c r="F70" s="388"/>
      <c r="G70" s="9">
        <f>G71</f>
        <v>18248.572</v>
      </c>
      <c r="H70" s="9">
        <f t="shared" si="29"/>
        <v>18571.403999999999</v>
      </c>
      <c r="I70" s="9">
        <f t="shared" si="29"/>
        <v>15344.281999999999</v>
      </c>
    </row>
    <row r="71" spans="1:15" ht="15.75" x14ac:dyDescent="0.25">
      <c r="A71" s="386" t="s">
        <v>154</v>
      </c>
      <c r="B71" s="389" t="s">
        <v>599</v>
      </c>
      <c r="C71" s="389" t="s">
        <v>148</v>
      </c>
      <c r="D71" s="388" t="s">
        <v>84</v>
      </c>
      <c r="E71" s="388" t="s">
        <v>155</v>
      </c>
      <c r="F71" s="388"/>
      <c r="G71" s="9">
        <f>'Ведом23-25'!I656</f>
        <v>18248.572</v>
      </c>
      <c r="H71" s="9">
        <f>'Ведом23-25'!J656</f>
        <v>18571.403999999999</v>
      </c>
      <c r="I71" s="9">
        <f>'Ведом23-25'!K656</f>
        <v>15344.281999999999</v>
      </c>
    </row>
    <row r="72" spans="1:15" ht="31.5" x14ac:dyDescent="0.25">
      <c r="A72" s="20" t="s">
        <v>939</v>
      </c>
      <c r="B72" s="389" t="s">
        <v>599</v>
      </c>
      <c r="C72" s="388" t="s">
        <v>148</v>
      </c>
      <c r="D72" s="388" t="s">
        <v>84</v>
      </c>
      <c r="E72" s="388" t="s">
        <v>155</v>
      </c>
      <c r="F72" s="388" t="s">
        <v>242</v>
      </c>
      <c r="G72" s="9">
        <f>G71</f>
        <v>18248.572</v>
      </c>
      <c r="H72" s="9">
        <f t="shared" ref="H72:I72" si="30">H71</f>
        <v>18571.403999999999</v>
      </c>
      <c r="I72" s="9">
        <f t="shared" si="30"/>
        <v>15344.281999999999</v>
      </c>
    </row>
    <row r="73" spans="1:15" ht="15.75" x14ac:dyDescent="0.25">
      <c r="A73" s="20" t="s">
        <v>193</v>
      </c>
      <c r="B73" s="388" t="s">
        <v>598</v>
      </c>
      <c r="C73" s="388" t="s">
        <v>148</v>
      </c>
      <c r="D73" s="388" t="s">
        <v>122</v>
      </c>
      <c r="E73" s="388"/>
      <c r="F73" s="388"/>
      <c r="G73" s="9">
        <f>G74</f>
        <v>33763</v>
      </c>
      <c r="H73" s="9">
        <f t="shared" ref="H73:I75" si="31">H74</f>
        <v>35084.410000000003</v>
      </c>
      <c r="I73" s="9">
        <f t="shared" si="31"/>
        <v>35084.410000000003</v>
      </c>
    </row>
    <row r="74" spans="1:15" ht="31.5" x14ac:dyDescent="0.25">
      <c r="A74" s="386" t="s">
        <v>194</v>
      </c>
      <c r="B74" s="389" t="s">
        <v>611</v>
      </c>
      <c r="C74" s="388" t="s">
        <v>148</v>
      </c>
      <c r="D74" s="388" t="s">
        <v>122</v>
      </c>
      <c r="E74" s="388"/>
      <c r="F74" s="388"/>
      <c r="G74" s="9">
        <f>G75</f>
        <v>33763</v>
      </c>
      <c r="H74" s="9">
        <f t="shared" si="31"/>
        <v>35084.410000000003</v>
      </c>
      <c r="I74" s="9">
        <f t="shared" si="31"/>
        <v>35084.410000000003</v>
      </c>
    </row>
    <row r="75" spans="1:15" ht="31.5" x14ac:dyDescent="0.25">
      <c r="A75" s="386" t="s">
        <v>152</v>
      </c>
      <c r="B75" s="389" t="s">
        <v>611</v>
      </c>
      <c r="C75" s="388" t="s">
        <v>148</v>
      </c>
      <c r="D75" s="388" t="s">
        <v>122</v>
      </c>
      <c r="E75" s="388" t="s">
        <v>153</v>
      </c>
      <c r="F75" s="388"/>
      <c r="G75" s="9">
        <f>G76</f>
        <v>33763</v>
      </c>
      <c r="H75" s="9">
        <f t="shared" si="31"/>
        <v>35084.410000000003</v>
      </c>
      <c r="I75" s="9">
        <f t="shared" si="31"/>
        <v>35084.410000000003</v>
      </c>
    </row>
    <row r="76" spans="1:15" ht="15.75" x14ac:dyDescent="0.25">
      <c r="A76" s="386" t="s">
        <v>154</v>
      </c>
      <c r="B76" s="389" t="s">
        <v>611</v>
      </c>
      <c r="C76" s="388" t="s">
        <v>148</v>
      </c>
      <c r="D76" s="388" t="s">
        <v>122</v>
      </c>
      <c r="E76" s="388" t="s">
        <v>155</v>
      </c>
      <c r="F76" s="388"/>
      <c r="G76" s="9">
        <f>'Ведом23-25'!I712</f>
        <v>33763</v>
      </c>
      <c r="H76" s="9">
        <f>'Ведом23-25'!J712</f>
        <v>35084.410000000003</v>
      </c>
      <c r="I76" s="9">
        <f>'Ведом23-25'!K712</f>
        <v>35084.410000000003</v>
      </c>
    </row>
    <row r="77" spans="1:15" ht="31.5" x14ac:dyDescent="0.25">
      <c r="A77" s="20" t="s">
        <v>939</v>
      </c>
      <c r="B77" s="389" t="s">
        <v>611</v>
      </c>
      <c r="C77" s="388" t="s">
        <v>148</v>
      </c>
      <c r="D77" s="388" t="s">
        <v>122</v>
      </c>
      <c r="E77" s="388" t="s">
        <v>155</v>
      </c>
      <c r="F77" s="388" t="s">
        <v>242</v>
      </c>
      <c r="G77" s="9">
        <f>G76</f>
        <v>33763</v>
      </c>
      <c r="H77" s="9">
        <f t="shared" ref="H77:I77" si="32">H76</f>
        <v>35084.410000000003</v>
      </c>
      <c r="I77" s="9">
        <f t="shared" si="32"/>
        <v>35084.410000000003</v>
      </c>
    </row>
    <row r="78" spans="1:15" ht="15.75" x14ac:dyDescent="0.25">
      <c r="A78" s="20" t="s">
        <v>149</v>
      </c>
      <c r="B78" s="388" t="s">
        <v>598</v>
      </c>
      <c r="C78" s="388" t="s">
        <v>148</v>
      </c>
      <c r="D78" s="388" t="s">
        <v>123</v>
      </c>
      <c r="E78" s="388"/>
      <c r="F78" s="388"/>
      <c r="G78" s="9">
        <f>G79</f>
        <v>36044.18</v>
      </c>
      <c r="H78" s="9">
        <f t="shared" ref="H78:I80" si="33">H79</f>
        <v>36256</v>
      </c>
      <c r="I78" s="9">
        <f t="shared" si="33"/>
        <v>38052.1</v>
      </c>
    </row>
    <row r="79" spans="1:15" ht="47.25" x14ac:dyDescent="0.25">
      <c r="A79" s="20" t="s">
        <v>151</v>
      </c>
      <c r="B79" s="389" t="s">
        <v>615</v>
      </c>
      <c r="C79" s="388" t="s">
        <v>148</v>
      </c>
      <c r="D79" s="388" t="s">
        <v>123</v>
      </c>
      <c r="E79" s="6"/>
      <c r="F79" s="6"/>
      <c r="G79" s="9">
        <f>G80</f>
        <v>36044.18</v>
      </c>
      <c r="H79" s="9">
        <f t="shared" si="33"/>
        <v>36256</v>
      </c>
      <c r="I79" s="9">
        <f t="shared" si="33"/>
        <v>38052.1</v>
      </c>
    </row>
    <row r="80" spans="1:15" ht="31.5" x14ac:dyDescent="0.25">
      <c r="A80" s="20" t="s">
        <v>152</v>
      </c>
      <c r="B80" s="389" t="s">
        <v>615</v>
      </c>
      <c r="C80" s="388" t="s">
        <v>148</v>
      </c>
      <c r="D80" s="388" t="s">
        <v>123</v>
      </c>
      <c r="E80" s="388" t="s">
        <v>153</v>
      </c>
      <c r="F80" s="388"/>
      <c r="G80" s="9">
        <f>G81</f>
        <v>36044.18</v>
      </c>
      <c r="H80" s="9">
        <f t="shared" si="33"/>
        <v>36256</v>
      </c>
      <c r="I80" s="9">
        <f t="shared" si="33"/>
        <v>38052.1</v>
      </c>
    </row>
    <row r="81" spans="1:9" ht="15.75" x14ac:dyDescent="0.25">
      <c r="A81" s="20" t="s">
        <v>154</v>
      </c>
      <c r="B81" s="389" t="s">
        <v>615</v>
      </c>
      <c r="C81" s="388" t="s">
        <v>148</v>
      </c>
      <c r="D81" s="388" t="s">
        <v>123</v>
      </c>
      <c r="E81" s="388" t="s">
        <v>155</v>
      </c>
      <c r="F81" s="388"/>
      <c r="G81" s="9">
        <f>'Ведом23-25'!I787</f>
        <v>36044.18</v>
      </c>
      <c r="H81" s="9">
        <f>'Ведом23-25'!J787</f>
        <v>36256</v>
      </c>
      <c r="I81" s="9">
        <f>'Ведом23-25'!K787</f>
        <v>38052.1</v>
      </c>
    </row>
    <row r="82" spans="1:9" ht="31.5" x14ac:dyDescent="0.25">
      <c r="A82" s="20" t="s">
        <v>939</v>
      </c>
      <c r="B82" s="389" t="s">
        <v>615</v>
      </c>
      <c r="C82" s="388" t="s">
        <v>148</v>
      </c>
      <c r="D82" s="388" t="s">
        <v>123</v>
      </c>
      <c r="E82" s="388" t="s">
        <v>155</v>
      </c>
      <c r="F82" s="388" t="s">
        <v>242</v>
      </c>
      <c r="G82" s="9">
        <f>G81</f>
        <v>36044.18</v>
      </c>
      <c r="H82" s="9">
        <f t="shared" ref="H82:I82" si="34">H81</f>
        <v>36256</v>
      </c>
      <c r="I82" s="9">
        <f t="shared" si="34"/>
        <v>38052.1</v>
      </c>
    </row>
    <row r="83" spans="1:9" ht="47.25" x14ac:dyDescent="0.25">
      <c r="A83" s="207" t="s">
        <v>363</v>
      </c>
      <c r="B83" s="208" t="s">
        <v>600</v>
      </c>
      <c r="C83" s="6"/>
      <c r="D83" s="6"/>
      <c r="E83" s="6"/>
      <c r="F83" s="6"/>
      <c r="G83" s="35">
        <f>G84</f>
        <v>266562.80000000005</v>
      </c>
      <c r="H83" s="35">
        <f t="shared" ref="H83:I83" si="35">H84</f>
        <v>267803.90000000002</v>
      </c>
      <c r="I83" s="35">
        <f t="shared" si="35"/>
        <v>283643.30000000005</v>
      </c>
    </row>
    <row r="84" spans="1:9" ht="15.75" x14ac:dyDescent="0.25">
      <c r="A84" s="20" t="s">
        <v>147</v>
      </c>
      <c r="B84" s="388" t="s">
        <v>600</v>
      </c>
      <c r="C84" s="388" t="s">
        <v>148</v>
      </c>
      <c r="D84" s="388"/>
      <c r="E84" s="388"/>
      <c r="F84" s="388"/>
      <c r="G84" s="9">
        <f>G85+G90+G99</f>
        <v>266562.80000000005</v>
      </c>
      <c r="H84" s="9">
        <f t="shared" ref="H84:I84" si="36">H85+H90+H99</f>
        <v>267803.90000000002</v>
      </c>
      <c r="I84" s="9">
        <f t="shared" si="36"/>
        <v>283643.30000000005</v>
      </c>
    </row>
    <row r="85" spans="1:9" ht="15.75" x14ac:dyDescent="0.25">
      <c r="A85" s="28" t="s">
        <v>191</v>
      </c>
      <c r="B85" s="388" t="s">
        <v>600</v>
      </c>
      <c r="C85" s="388" t="s">
        <v>148</v>
      </c>
      <c r="D85" s="388" t="s">
        <v>84</v>
      </c>
      <c r="E85" s="388"/>
      <c r="F85" s="388"/>
      <c r="G85" s="9">
        <f>G86</f>
        <v>77828</v>
      </c>
      <c r="H85" s="9">
        <f t="shared" ref="H85:I87" si="37">H86</f>
        <v>77828</v>
      </c>
      <c r="I85" s="9">
        <f t="shared" si="37"/>
        <v>77828</v>
      </c>
    </row>
    <row r="86" spans="1:9" ht="47.25" x14ac:dyDescent="0.25">
      <c r="A86" s="386" t="s">
        <v>908</v>
      </c>
      <c r="B86" s="389" t="s">
        <v>802</v>
      </c>
      <c r="C86" s="388" t="s">
        <v>148</v>
      </c>
      <c r="D86" s="388" t="s">
        <v>84</v>
      </c>
      <c r="E86" s="388"/>
      <c r="F86" s="388"/>
      <c r="G86" s="9">
        <f>G87</f>
        <v>77828</v>
      </c>
      <c r="H86" s="9">
        <f t="shared" si="37"/>
        <v>77828</v>
      </c>
      <c r="I86" s="9">
        <f t="shared" si="37"/>
        <v>77828</v>
      </c>
    </row>
    <row r="87" spans="1:9" ht="31.5" x14ac:dyDescent="0.25">
      <c r="A87" s="386" t="s">
        <v>152</v>
      </c>
      <c r="B87" s="389" t="s">
        <v>802</v>
      </c>
      <c r="C87" s="388" t="s">
        <v>148</v>
      </c>
      <c r="D87" s="388" t="s">
        <v>84</v>
      </c>
      <c r="E87" s="388" t="s">
        <v>153</v>
      </c>
      <c r="F87" s="388"/>
      <c r="G87" s="9">
        <f>G88</f>
        <v>77828</v>
      </c>
      <c r="H87" s="9">
        <f t="shared" si="37"/>
        <v>77828</v>
      </c>
      <c r="I87" s="9">
        <f t="shared" si="37"/>
        <v>77828</v>
      </c>
    </row>
    <row r="88" spans="1:9" ht="15.75" x14ac:dyDescent="0.25">
      <c r="A88" s="386" t="s">
        <v>154</v>
      </c>
      <c r="B88" s="389" t="s">
        <v>802</v>
      </c>
      <c r="C88" s="388" t="s">
        <v>148</v>
      </c>
      <c r="D88" s="388" t="s">
        <v>84</v>
      </c>
      <c r="E88" s="388" t="s">
        <v>155</v>
      </c>
      <c r="F88" s="388"/>
      <c r="G88" s="9">
        <f>'Ведом23-25'!I660</f>
        <v>77828</v>
      </c>
      <c r="H88" s="9">
        <f>'Ведом23-25'!J660</f>
        <v>77828</v>
      </c>
      <c r="I88" s="9">
        <f>'Ведом23-25'!K660</f>
        <v>77828</v>
      </c>
    </row>
    <row r="89" spans="1:9" ht="31.5" x14ac:dyDescent="0.25">
      <c r="A89" s="20" t="s">
        <v>939</v>
      </c>
      <c r="B89" s="389" t="s">
        <v>802</v>
      </c>
      <c r="C89" s="388" t="s">
        <v>148</v>
      </c>
      <c r="D89" s="388" t="s">
        <v>84</v>
      </c>
      <c r="E89" s="388" t="s">
        <v>155</v>
      </c>
      <c r="F89" s="388" t="s">
        <v>242</v>
      </c>
      <c r="G89" s="9">
        <f>G88</f>
        <v>77828</v>
      </c>
      <c r="H89" s="9">
        <f t="shared" ref="H89:I89" si="38">H88</f>
        <v>77828</v>
      </c>
      <c r="I89" s="9">
        <f t="shared" si="38"/>
        <v>77828</v>
      </c>
    </row>
    <row r="90" spans="1:9" ht="15.75" x14ac:dyDescent="0.25">
      <c r="A90" s="20" t="s">
        <v>193</v>
      </c>
      <c r="B90" s="388" t="s">
        <v>600</v>
      </c>
      <c r="C90" s="388" t="s">
        <v>148</v>
      </c>
      <c r="D90" s="388" t="s">
        <v>122</v>
      </c>
      <c r="E90" s="388"/>
      <c r="F90" s="388"/>
      <c r="G90" s="9">
        <f>G91+G95</f>
        <v>186921.30000000002</v>
      </c>
      <c r="H90" s="9">
        <f t="shared" ref="H90:I90" si="39">H91+H95</f>
        <v>188162.40000000002</v>
      </c>
      <c r="I90" s="9">
        <f t="shared" si="39"/>
        <v>204001.80000000002</v>
      </c>
    </row>
    <row r="91" spans="1:9" ht="63" x14ac:dyDescent="0.25">
      <c r="A91" s="386" t="s">
        <v>665</v>
      </c>
      <c r="B91" s="389" t="s">
        <v>666</v>
      </c>
      <c r="C91" s="388" t="s">
        <v>148</v>
      </c>
      <c r="D91" s="388" t="s">
        <v>122</v>
      </c>
      <c r="E91" s="388"/>
      <c r="F91" s="388"/>
      <c r="G91" s="9">
        <f>G92</f>
        <v>7226.1</v>
      </c>
      <c r="H91" s="9">
        <f t="shared" ref="H91:I92" si="40">H92</f>
        <v>7226.1</v>
      </c>
      <c r="I91" s="9">
        <f t="shared" si="40"/>
        <v>7226.1</v>
      </c>
    </row>
    <row r="92" spans="1:9" ht="31.5" x14ac:dyDescent="0.25">
      <c r="A92" s="386" t="s">
        <v>152</v>
      </c>
      <c r="B92" s="389" t="s">
        <v>666</v>
      </c>
      <c r="C92" s="388" t="s">
        <v>148</v>
      </c>
      <c r="D92" s="388" t="s">
        <v>122</v>
      </c>
      <c r="E92" s="388" t="s">
        <v>153</v>
      </c>
      <c r="F92" s="388"/>
      <c r="G92" s="9">
        <f>G93</f>
        <v>7226.1</v>
      </c>
      <c r="H92" s="9">
        <f t="shared" si="40"/>
        <v>7226.1</v>
      </c>
      <c r="I92" s="9">
        <f t="shared" si="40"/>
        <v>7226.1</v>
      </c>
    </row>
    <row r="93" spans="1:9" ht="15.75" x14ac:dyDescent="0.25">
      <c r="A93" s="386" t="s">
        <v>154</v>
      </c>
      <c r="B93" s="389" t="s">
        <v>666</v>
      </c>
      <c r="C93" s="388" t="s">
        <v>148</v>
      </c>
      <c r="D93" s="388" t="s">
        <v>122</v>
      </c>
      <c r="E93" s="388" t="s">
        <v>155</v>
      </c>
      <c r="F93" s="388"/>
      <c r="G93" s="9">
        <f>'Ведом23-25'!I716</f>
        <v>7226.1</v>
      </c>
      <c r="H93" s="9">
        <f>'Ведом23-25'!J716</f>
        <v>7226.1</v>
      </c>
      <c r="I93" s="9">
        <f>'Ведом23-25'!K716</f>
        <v>7226.1</v>
      </c>
    </row>
    <row r="94" spans="1:9" ht="31.5" x14ac:dyDescent="0.25">
      <c r="A94" s="20" t="s">
        <v>939</v>
      </c>
      <c r="B94" s="389" t="s">
        <v>666</v>
      </c>
      <c r="C94" s="388" t="s">
        <v>148</v>
      </c>
      <c r="D94" s="388" t="s">
        <v>122</v>
      </c>
      <c r="E94" s="388" t="s">
        <v>155</v>
      </c>
      <c r="F94" s="388" t="s">
        <v>242</v>
      </c>
      <c r="G94" s="9">
        <f>G93</f>
        <v>7226.1</v>
      </c>
      <c r="H94" s="9">
        <f t="shared" ref="H94:I94" si="41">H93</f>
        <v>7226.1</v>
      </c>
      <c r="I94" s="9">
        <f t="shared" si="41"/>
        <v>7226.1</v>
      </c>
    </row>
    <row r="95" spans="1:9" ht="47.25" x14ac:dyDescent="0.25">
      <c r="A95" s="386" t="s">
        <v>908</v>
      </c>
      <c r="B95" s="389" t="s">
        <v>802</v>
      </c>
      <c r="C95" s="388" t="s">
        <v>148</v>
      </c>
      <c r="D95" s="388" t="s">
        <v>122</v>
      </c>
      <c r="E95" s="388"/>
      <c r="F95" s="388"/>
      <c r="G95" s="9">
        <f>G96</f>
        <v>179695.2</v>
      </c>
      <c r="H95" s="9">
        <f t="shared" ref="H95:I96" si="42">H96</f>
        <v>180936.30000000002</v>
      </c>
      <c r="I95" s="9">
        <f t="shared" si="42"/>
        <v>196775.7</v>
      </c>
    </row>
    <row r="96" spans="1:9" ht="31.5" x14ac:dyDescent="0.25">
      <c r="A96" s="386" t="s">
        <v>152</v>
      </c>
      <c r="B96" s="389" t="s">
        <v>802</v>
      </c>
      <c r="C96" s="388" t="s">
        <v>148</v>
      </c>
      <c r="D96" s="388" t="s">
        <v>122</v>
      </c>
      <c r="E96" s="388" t="s">
        <v>153</v>
      </c>
      <c r="F96" s="388"/>
      <c r="G96" s="9">
        <f>G97</f>
        <v>179695.2</v>
      </c>
      <c r="H96" s="9">
        <f t="shared" si="42"/>
        <v>180936.30000000002</v>
      </c>
      <c r="I96" s="9">
        <f t="shared" si="42"/>
        <v>196775.7</v>
      </c>
    </row>
    <row r="97" spans="1:9" ht="15.75" x14ac:dyDescent="0.25">
      <c r="A97" s="386" t="s">
        <v>154</v>
      </c>
      <c r="B97" s="389" t="s">
        <v>802</v>
      </c>
      <c r="C97" s="388" t="s">
        <v>148</v>
      </c>
      <c r="D97" s="388" t="s">
        <v>122</v>
      </c>
      <c r="E97" s="388" t="s">
        <v>155</v>
      </c>
      <c r="F97" s="388"/>
      <c r="G97" s="9">
        <f>'Ведом23-25'!I719</f>
        <v>179695.2</v>
      </c>
      <c r="H97" s="9">
        <f>'Ведом23-25'!J719</f>
        <v>180936.30000000002</v>
      </c>
      <c r="I97" s="9">
        <f>'Ведом23-25'!K719</f>
        <v>196775.7</v>
      </c>
    </row>
    <row r="98" spans="1:9" ht="31.5" x14ac:dyDescent="0.25">
      <c r="A98" s="20" t="s">
        <v>939</v>
      </c>
      <c r="B98" s="389" t="s">
        <v>802</v>
      </c>
      <c r="C98" s="388" t="s">
        <v>148</v>
      </c>
      <c r="D98" s="388" t="s">
        <v>122</v>
      </c>
      <c r="E98" s="388" t="s">
        <v>155</v>
      </c>
      <c r="F98" s="388" t="s">
        <v>242</v>
      </c>
      <c r="G98" s="9">
        <f>G97</f>
        <v>179695.2</v>
      </c>
      <c r="H98" s="9">
        <f t="shared" ref="H98:I98" si="43">H97</f>
        <v>180936.30000000002</v>
      </c>
      <c r="I98" s="9">
        <f t="shared" si="43"/>
        <v>196775.7</v>
      </c>
    </row>
    <row r="99" spans="1:9" ht="15.75" x14ac:dyDescent="0.25">
      <c r="A99" s="20" t="s">
        <v>149</v>
      </c>
      <c r="B99" s="388" t="s">
        <v>600</v>
      </c>
      <c r="C99" s="388" t="s">
        <v>148</v>
      </c>
      <c r="D99" s="388" t="s">
        <v>123</v>
      </c>
      <c r="E99" s="388"/>
      <c r="F99" s="388"/>
      <c r="G99" s="9">
        <f>G100</f>
        <v>1813.5</v>
      </c>
      <c r="H99" s="9">
        <f t="shared" ref="H99:I101" si="44">H100</f>
        <v>1813.5</v>
      </c>
      <c r="I99" s="9">
        <f t="shared" si="44"/>
        <v>1813.5</v>
      </c>
    </row>
    <row r="100" spans="1:9" ht="47.25" x14ac:dyDescent="0.25">
      <c r="A100" s="386" t="s">
        <v>908</v>
      </c>
      <c r="B100" s="389" t="s">
        <v>802</v>
      </c>
      <c r="C100" s="388" t="s">
        <v>148</v>
      </c>
      <c r="D100" s="388" t="s">
        <v>123</v>
      </c>
      <c r="E100" s="388"/>
      <c r="F100" s="388"/>
      <c r="G100" s="9">
        <f>G101</f>
        <v>1813.5</v>
      </c>
      <c r="H100" s="9">
        <f t="shared" si="44"/>
        <v>1813.5</v>
      </c>
      <c r="I100" s="9">
        <f t="shared" si="44"/>
        <v>1813.5</v>
      </c>
    </row>
    <row r="101" spans="1:9" ht="39.200000000000003" customHeight="1" x14ac:dyDescent="0.25">
      <c r="A101" s="386" t="s">
        <v>152</v>
      </c>
      <c r="B101" s="389" t="s">
        <v>802</v>
      </c>
      <c r="C101" s="388" t="s">
        <v>148</v>
      </c>
      <c r="D101" s="388" t="s">
        <v>123</v>
      </c>
      <c r="E101" s="388" t="s">
        <v>153</v>
      </c>
      <c r="F101" s="388"/>
      <c r="G101" s="9">
        <f>G102</f>
        <v>1813.5</v>
      </c>
      <c r="H101" s="9">
        <f t="shared" si="44"/>
        <v>1813.5</v>
      </c>
      <c r="I101" s="9">
        <f t="shared" si="44"/>
        <v>1813.5</v>
      </c>
    </row>
    <row r="102" spans="1:9" ht="15.75" x14ac:dyDescent="0.25">
      <c r="A102" s="386" t="s">
        <v>154</v>
      </c>
      <c r="B102" s="389" t="s">
        <v>802</v>
      </c>
      <c r="C102" s="388" t="s">
        <v>148</v>
      </c>
      <c r="D102" s="388" t="s">
        <v>123</v>
      </c>
      <c r="E102" s="388" t="s">
        <v>155</v>
      </c>
      <c r="F102" s="388"/>
      <c r="G102" s="9">
        <f>'Ведом23-25'!I791</f>
        <v>1813.5</v>
      </c>
      <c r="H102" s="9">
        <f>'Ведом23-25'!J791</f>
        <v>1813.5</v>
      </c>
      <c r="I102" s="9">
        <f>'Ведом23-25'!K791</f>
        <v>1813.5</v>
      </c>
    </row>
    <row r="103" spans="1:9" ht="31.5" x14ac:dyDescent="0.25">
      <c r="A103" s="20" t="s">
        <v>939</v>
      </c>
      <c r="B103" s="389" t="s">
        <v>802</v>
      </c>
      <c r="C103" s="388" t="s">
        <v>148</v>
      </c>
      <c r="D103" s="388" t="s">
        <v>123</v>
      </c>
      <c r="E103" s="388" t="s">
        <v>155</v>
      </c>
      <c r="F103" s="388" t="s">
        <v>242</v>
      </c>
      <c r="G103" s="9">
        <f>G102</f>
        <v>1813.5</v>
      </c>
      <c r="H103" s="9">
        <f t="shared" ref="H103:I103" si="45">H102</f>
        <v>1813.5</v>
      </c>
      <c r="I103" s="9">
        <f t="shared" si="45"/>
        <v>1813.5</v>
      </c>
    </row>
    <row r="104" spans="1:9" ht="31.5" x14ac:dyDescent="0.25">
      <c r="A104" s="207" t="s">
        <v>635</v>
      </c>
      <c r="B104" s="208" t="s">
        <v>602</v>
      </c>
      <c r="C104" s="6"/>
      <c r="D104" s="6"/>
      <c r="E104" s="6"/>
      <c r="F104" s="6"/>
      <c r="G104" s="35">
        <f>G105</f>
        <v>5980.7</v>
      </c>
      <c r="H104" s="35">
        <f t="shared" ref="H104:I104" si="46">H105</f>
        <v>5980.7</v>
      </c>
      <c r="I104" s="35">
        <f t="shared" si="46"/>
        <v>5980.7</v>
      </c>
    </row>
    <row r="105" spans="1:9" ht="15.75" x14ac:dyDescent="0.25">
      <c r="A105" s="20" t="s">
        <v>147</v>
      </c>
      <c r="B105" s="389" t="s">
        <v>602</v>
      </c>
      <c r="C105" s="388" t="s">
        <v>148</v>
      </c>
      <c r="D105" s="388"/>
      <c r="E105" s="388"/>
      <c r="F105" s="388"/>
      <c r="G105" s="9">
        <f>G106+G120+G137</f>
        <v>5980.7</v>
      </c>
      <c r="H105" s="9">
        <f t="shared" ref="H105:I105" si="47">H106+H120+H137</f>
        <v>5980.7</v>
      </c>
      <c r="I105" s="9">
        <f t="shared" si="47"/>
        <v>5980.7</v>
      </c>
    </row>
    <row r="106" spans="1:9" ht="15.75" x14ac:dyDescent="0.25">
      <c r="A106" s="28" t="s">
        <v>191</v>
      </c>
      <c r="B106" s="389" t="s">
        <v>602</v>
      </c>
      <c r="C106" s="388" t="s">
        <v>148</v>
      </c>
      <c r="D106" s="388" t="s">
        <v>84</v>
      </c>
      <c r="E106" s="388"/>
      <c r="F106" s="388"/>
      <c r="G106" s="9">
        <f>G107+G111+G115</f>
        <v>4886</v>
      </c>
      <c r="H106" s="9">
        <f t="shared" ref="H106:I106" si="48">H107+H111+H115</f>
        <v>4886</v>
      </c>
      <c r="I106" s="9">
        <f t="shared" si="48"/>
        <v>4886</v>
      </c>
    </row>
    <row r="107" spans="1:9" ht="31.5" x14ac:dyDescent="0.25">
      <c r="A107" s="386" t="s">
        <v>156</v>
      </c>
      <c r="B107" s="389" t="s">
        <v>649</v>
      </c>
      <c r="C107" s="388" t="s">
        <v>148</v>
      </c>
      <c r="D107" s="388" t="s">
        <v>84</v>
      </c>
      <c r="E107" s="388"/>
      <c r="F107" s="388"/>
      <c r="G107" s="9">
        <f>G108</f>
        <v>0</v>
      </c>
      <c r="H107" s="9">
        <f t="shared" ref="H107:I107" si="49">H108</f>
        <v>0</v>
      </c>
      <c r="I107" s="9">
        <f t="shared" si="49"/>
        <v>0</v>
      </c>
    </row>
    <row r="108" spans="1:9" ht="31.5" x14ac:dyDescent="0.25">
      <c r="A108" s="20" t="s">
        <v>152</v>
      </c>
      <c r="B108" s="389" t="s">
        <v>649</v>
      </c>
      <c r="C108" s="388" t="s">
        <v>148</v>
      </c>
      <c r="D108" s="388" t="s">
        <v>84</v>
      </c>
      <c r="E108" s="388" t="s">
        <v>153</v>
      </c>
      <c r="F108" s="388"/>
      <c r="G108" s="9">
        <f>'Ведом23-25'!I664</f>
        <v>0</v>
      </c>
      <c r="H108" s="9">
        <f>'Ведом23-25'!J664</f>
        <v>0</v>
      </c>
      <c r="I108" s="9">
        <f>'Ведом23-25'!K664</f>
        <v>0</v>
      </c>
    </row>
    <row r="109" spans="1:9" ht="15.75" x14ac:dyDescent="0.25">
      <c r="A109" s="20" t="s">
        <v>154</v>
      </c>
      <c r="B109" s="389" t="s">
        <v>649</v>
      </c>
      <c r="C109" s="388" t="s">
        <v>148</v>
      </c>
      <c r="D109" s="388" t="s">
        <v>84</v>
      </c>
      <c r="E109" s="388" t="s">
        <v>155</v>
      </c>
      <c r="F109" s="388"/>
      <c r="G109" s="9">
        <f>G108</f>
        <v>0</v>
      </c>
      <c r="H109" s="9">
        <f t="shared" ref="H109:I110" si="50">H108</f>
        <v>0</v>
      </c>
      <c r="I109" s="9">
        <f t="shared" si="50"/>
        <v>0</v>
      </c>
    </row>
    <row r="110" spans="1:9" ht="31.5" x14ac:dyDescent="0.25">
      <c r="A110" s="20" t="s">
        <v>939</v>
      </c>
      <c r="B110" s="389" t="s">
        <v>649</v>
      </c>
      <c r="C110" s="388" t="s">
        <v>148</v>
      </c>
      <c r="D110" s="388" t="s">
        <v>84</v>
      </c>
      <c r="E110" s="388" t="s">
        <v>155</v>
      </c>
      <c r="F110" s="388" t="s">
        <v>242</v>
      </c>
      <c r="G110" s="9">
        <f>G109</f>
        <v>0</v>
      </c>
      <c r="H110" s="9">
        <f t="shared" si="50"/>
        <v>0</v>
      </c>
      <c r="I110" s="9">
        <f t="shared" si="50"/>
        <v>0</v>
      </c>
    </row>
    <row r="111" spans="1:9" ht="31.5" x14ac:dyDescent="0.25">
      <c r="A111" s="386" t="s">
        <v>915</v>
      </c>
      <c r="B111" s="389" t="s">
        <v>650</v>
      </c>
      <c r="C111" s="388" t="s">
        <v>148</v>
      </c>
      <c r="D111" s="388" t="s">
        <v>84</v>
      </c>
      <c r="E111" s="388"/>
      <c r="F111" s="388"/>
      <c r="G111" s="9">
        <f>G112</f>
        <v>0</v>
      </c>
      <c r="H111" s="9">
        <f t="shared" ref="H111:I112" si="51">H112</f>
        <v>0</v>
      </c>
      <c r="I111" s="9">
        <f t="shared" si="51"/>
        <v>0</v>
      </c>
    </row>
    <row r="112" spans="1:9" ht="31.5" x14ac:dyDescent="0.25">
      <c r="A112" s="20" t="s">
        <v>152</v>
      </c>
      <c r="B112" s="389" t="s">
        <v>650</v>
      </c>
      <c r="C112" s="388" t="s">
        <v>148</v>
      </c>
      <c r="D112" s="388" t="s">
        <v>84</v>
      </c>
      <c r="E112" s="388" t="s">
        <v>153</v>
      </c>
      <c r="F112" s="388"/>
      <c r="G112" s="9">
        <f>G113</f>
        <v>0</v>
      </c>
      <c r="H112" s="9">
        <f t="shared" si="51"/>
        <v>0</v>
      </c>
      <c r="I112" s="9">
        <f t="shared" si="51"/>
        <v>0</v>
      </c>
    </row>
    <row r="113" spans="1:9" ht="15.75" x14ac:dyDescent="0.25">
      <c r="A113" s="20" t="s">
        <v>154</v>
      </c>
      <c r="B113" s="389" t="s">
        <v>650</v>
      </c>
      <c r="C113" s="388" t="s">
        <v>148</v>
      </c>
      <c r="D113" s="388" t="s">
        <v>84</v>
      </c>
      <c r="E113" s="388" t="s">
        <v>155</v>
      </c>
      <c r="F113" s="388"/>
      <c r="G113" s="9">
        <f>'Ведом23-25'!I667</f>
        <v>0</v>
      </c>
      <c r="H113" s="9">
        <f>'Ведом23-25'!J667</f>
        <v>0</v>
      </c>
      <c r="I113" s="9">
        <f>'Ведом23-25'!K667</f>
        <v>0</v>
      </c>
    </row>
    <row r="114" spans="1:9" ht="31.5" x14ac:dyDescent="0.25">
      <c r="A114" s="20" t="s">
        <v>939</v>
      </c>
      <c r="B114" s="389" t="s">
        <v>650</v>
      </c>
      <c r="C114" s="388" t="s">
        <v>148</v>
      </c>
      <c r="D114" s="388" t="s">
        <v>84</v>
      </c>
      <c r="E114" s="388" t="s">
        <v>155</v>
      </c>
      <c r="F114" s="388" t="s">
        <v>242</v>
      </c>
      <c r="G114" s="9">
        <f>G113</f>
        <v>0</v>
      </c>
      <c r="H114" s="9">
        <f t="shared" ref="H114:I114" si="52">H113</f>
        <v>0</v>
      </c>
      <c r="I114" s="9">
        <f t="shared" si="52"/>
        <v>0</v>
      </c>
    </row>
    <row r="115" spans="1:9" ht="31.5" x14ac:dyDescent="0.25">
      <c r="A115" s="20" t="s">
        <v>918</v>
      </c>
      <c r="B115" s="389" t="s">
        <v>603</v>
      </c>
      <c r="C115" s="388" t="s">
        <v>148</v>
      </c>
      <c r="D115" s="388" t="s">
        <v>84</v>
      </c>
      <c r="E115" s="388"/>
      <c r="F115" s="388"/>
      <c r="G115" s="9">
        <f>G116</f>
        <v>4886</v>
      </c>
      <c r="H115" s="9">
        <f t="shared" ref="H115:I116" si="53">H116</f>
        <v>4886</v>
      </c>
      <c r="I115" s="9">
        <f t="shared" si="53"/>
        <v>4886</v>
      </c>
    </row>
    <row r="116" spans="1:9" ht="31.5" x14ac:dyDescent="0.25">
      <c r="A116" s="20" t="s">
        <v>152</v>
      </c>
      <c r="B116" s="389" t="s">
        <v>603</v>
      </c>
      <c r="C116" s="388" t="s">
        <v>148</v>
      </c>
      <c r="D116" s="388" t="s">
        <v>84</v>
      </c>
      <c r="E116" s="388" t="s">
        <v>153</v>
      </c>
      <c r="F116" s="388"/>
      <c r="G116" s="9">
        <f>G117</f>
        <v>4886</v>
      </c>
      <c r="H116" s="9">
        <f t="shared" si="53"/>
        <v>4886</v>
      </c>
      <c r="I116" s="9">
        <f t="shared" si="53"/>
        <v>4886</v>
      </c>
    </row>
    <row r="117" spans="1:9" ht="15.75" x14ac:dyDescent="0.25">
      <c r="A117" s="20" t="s">
        <v>154</v>
      </c>
      <c r="B117" s="389" t="s">
        <v>603</v>
      </c>
      <c r="C117" s="388" t="s">
        <v>148</v>
      </c>
      <c r="D117" s="388" t="s">
        <v>84</v>
      </c>
      <c r="E117" s="388" t="s">
        <v>155</v>
      </c>
      <c r="F117" s="388"/>
      <c r="G117" s="9">
        <f>'Ведом23-25'!I670</f>
        <v>4886</v>
      </c>
      <c r="H117" s="9">
        <f>'Ведом23-25'!J670</f>
        <v>4886</v>
      </c>
      <c r="I117" s="9">
        <f>'Ведом23-25'!K670</f>
        <v>4886</v>
      </c>
    </row>
    <row r="118" spans="1:9" ht="31.5" x14ac:dyDescent="0.25">
      <c r="A118" s="20" t="s">
        <v>939</v>
      </c>
      <c r="B118" s="389" t="s">
        <v>603</v>
      </c>
      <c r="C118" s="388" t="s">
        <v>148</v>
      </c>
      <c r="D118" s="388" t="s">
        <v>84</v>
      </c>
      <c r="E118" s="388" t="s">
        <v>155</v>
      </c>
      <c r="F118" s="388" t="s">
        <v>242</v>
      </c>
      <c r="G118" s="9">
        <f>G117</f>
        <v>4886</v>
      </c>
      <c r="H118" s="9">
        <f t="shared" ref="H118:I118" si="54">H117</f>
        <v>4886</v>
      </c>
      <c r="I118" s="9">
        <f t="shared" si="54"/>
        <v>4886</v>
      </c>
    </row>
    <row r="119" spans="1:9" ht="15.75" hidden="1" x14ac:dyDescent="0.25">
      <c r="A119" s="20" t="s">
        <v>147</v>
      </c>
      <c r="B119" s="388" t="s">
        <v>602</v>
      </c>
      <c r="C119" s="388" t="s">
        <v>148</v>
      </c>
      <c r="D119" s="388"/>
      <c r="E119" s="388"/>
      <c r="F119" s="388"/>
      <c r="G119" s="9">
        <f>G120</f>
        <v>1094.7</v>
      </c>
      <c r="H119" s="9">
        <f t="shared" ref="H119:I119" si="55">H120</f>
        <v>1094.7</v>
      </c>
      <c r="I119" s="9">
        <f t="shared" si="55"/>
        <v>1094.7</v>
      </c>
    </row>
    <row r="120" spans="1:9" ht="15.75" x14ac:dyDescent="0.25">
      <c r="A120" s="20" t="s">
        <v>193</v>
      </c>
      <c r="B120" s="388" t="s">
        <v>602</v>
      </c>
      <c r="C120" s="388" t="s">
        <v>148</v>
      </c>
      <c r="D120" s="388" t="s">
        <v>122</v>
      </c>
      <c r="E120" s="388"/>
      <c r="F120" s="388"/>
      <c r="G120" s="9">
        <f>G121+G125+G129+G133</f>
        <v>1094.7</v>
      </c>
      <c r="H120" s="9">
        <f t="shared" ref="H120:I120" si="56">H121+H125+H129+H133</f>
        <v>1094.7</v>
      </c>
      <c r="I120" s="9">
        <f t="shared" si="56"/>
        <v>1094.7</v>
      </c>
    </row>
    <row r="121" spans="1:9" ht="31.5" x14ac:dyDescent="0.25">
      <c r="A121" s="386" t="s">
        <v>195</v>
      </c>
      <c r="B121" s="389" t="s">
        <v>648</v>
      </c>
      <c r="C121" s="388" t="s">
        <v>148</v>
      </c>
      <c r="D121" s="388" t="s">
        <v>122</v>
      </c>
      <c r="E121" s="388"/>
      <c r="F121" s="388"/>
      <c r="G121" s="9">
        <f>G122</f>
        <v>0</v>
      </c>
      <c r="H121" s="9">
        <f t="shared" ref="H121:I122" si="57">H122</f>
        <v>0</v>
      </c>
      <c r="I121" s="9">
        <f t="shared" si="57"/>
        <v>0</v>
      </c>
    </row>
    <row r="122" spans="1:9" ht="31.5" x14ac:dyDescent="0.25">
      <c r="A122" s="386" t="s">
        <v>152</v>
      </c>
      <c r="B122" s="389" t="s">
        <v>648</v>
      </c>
      <c r="C122" s="388" t="s">
        <v>148</v>
      </c>
      <c r="D122" s="388" t="s">
        <v>122</v>
      </c>
      <c r="E122" s="388" t="s">
        <v>153</v>
      </c>
      <c r="F122" s="388"/>
      <c r="G122" s="9">
        <f>G123</f>
        <v>0</v>
      </c>
      <c r="H122" s="9">
        <f t="shared" si="57"/>
        <v>0</v>
      </c>
      <c r="I122" s="9">
        <f t="shared" si="57"/>
        <v>0</v>
      </c>
    </row>
    <row r="123" spans="1:9" ht="15.75" x14ac:dyDescent="0.25">
      <c r="A123" s="386" t="s">
        <v>154</v>
      </c>
      <c r="B123" s="389" t="s">
        <v>648</v>
      </c>
      <c r="C123" s="388" t="s">
        <v>148</v>
      </c>
      <c r="D123" s="388" t="s">
        <v>122</v>
      </c>
      <c r="E123" s="388" t="s">
        <v>155</v>
      </c>
      <c r="F123" s="388"/>
      <c r="G123" s="9">
        <f>'Ведом23-25'!I723</f>
        <v>0</v>
      </c>
      <c r="H123" s="9">
        <f>'Ведом23-25'!J723</f>
        <v>0</v>
      </c>
      <c r="I123" s="9">
        <f>'Ведом23-25'!K723</f>
        <v>0</v>
      </c>
    </row>
    <row r="124" spans="1:9" ht="31.5" x14ac:dyDescent="0.25">
      <c r="A124" s="20" t="s">
        <v>939</v>
      </c>
      <c r="B124" s="389" t="s">
        <v>648</v>
      </c>
      <c r="C124" s="388" t="s">
        <v>148</v>
      </c>
      <c r="D124" s="388" t="s">
        <v>122</v>
      </c>
      <c r="E124" s="388" t="s">
        <v>155</v>
      </c>
      <c r="F124" s="388" t="s">
        <v>242</v>
      </c>
      <c r="G124" s="9">
        <f>G123</f>
        <v>0</v>
      </c>
      <c r="H124" s="9">
        <f t="shared" ref="H124:I124" si="58">H123</f>
        <v>0</v>
      </c>
      <c r="I124" s="9">
        <f t="shared" si="58"/>
        <v>0</v>
      </c>
    </row>
    <row r="125" spans="1:9" ht="31.5" x14ac:dyDescent="0.25">
      <c r="A125" s="386" t="s">
        <v>156</v>
      </c>
      <c r="B125" s="389" t="s">
        <v>649</v>
      </c>
      <c r="C125" s="388" t="s">
        <v>148</v>
      </c>
      <c r="D125" s="388" t="s">
        <v>122</v>
      </c>
      <c r="E125" s="388"/>
      <c r="F125" s="388"/>
      <c r="G125" s="9">
        <f>G126</f>
        <v>900</v>
      </c>
      <c r="H125" s="9">
        <f t="shared" ref="H125:I126" si="59">H126</f>
        <v>900</v>
      </c>
      <c r="I125" s="9">
        <f t="shared" si="59"/>
        <v>900</v>
      </c>
    </row>
    <row r="126" spans="1:9" ht="31.5" x14ac:dyDescent="0.25">
      <c r="A126" s="386" t="s">
        <v>152</v>
      </c>
      <c r="B126" s="389" t="s">
        <v>649</v>
      </c>
      <c r="C126" s="388" t="s">
        <v>148</v>
      </c>
      <c r="D126" s="388" t="s">
        <v>122</v>
      </c>
      <c r="E126" s="388" t="s">
        <v>153</v>
      </c>
      <c r="F126" s="388"/>
      <c r="G126" s="9">
        <f>G127</f>
        <v>900</v>
      </c>
      <c r="H126" s="9">
        <f t="shared" si="59"/>
        <v>900</v>
      </c>
      <c r="I126" s="9">
        <f t="shared" si="59"/>
        <v>900</v>
      </c>
    </row>
    <row r="127" spans="1:9" ht="15.75" x14ac:dyDescent="0.25">
      <c r="A127" s="386" t="s">
        <v>154</v>
      </c>
      <c r="B127" s="389" t="s">
        <v>649</v>
      </c>
      <c r="C127" s="388" t="s">
        <v>148</v>
      </c>
      <c r="D127" s="388" t="s">
        <v>122</v>
      </c>
      <c r="E127" s="388" t="s">
        <v>155</v>
      </c>
      <c r="F127" s="388"/>
      <c r="G127" s="9">
        <f>'Ведом23-25'!I726</f>
        <v>900</v>
      </c>
      <c r="H127" s="9">
        <f>'Ведом23-25'!J726</f>
        <v>900</v>
      </c>
      <c r="I127" s="9">
        <f>'Ведом23-25'!K726</f>
        <v>900</v>
      </c>
    </row>
    <row r="128" spans="1:9" ht="31.5" x14ac:dyDescent="0.25">
      <c r="A128" s="20" t="s">
        <v>939</v>
      </c>
      <c r="B128" s="389" t="s">
        <v>649</v>
      </c>
      <c r="C128" s="388" t="s">
        <v>148</v>
      </c>
      <c r="D128" s="388" t="s">
        <v>122</v>
      </c>
      <c r="E128" s="388" t="s">
        <v>155</v>
      </c>
      <c r="F128" s="388" t="s">
        <v>242</v>
      </c>
      <c r="G128" s="9">
        <f>G127</f>
        <v>900</v>
      </c>
      <c r="H128" s="9">
        <f t="shared" ref="H128:I128" si="60">H127</f>
        <v>900</v>
      </c>
      <c r="I128" s="9">
        <f t="shared" si="60"/>
        <v>900</v>
      </c>
    </row>
    <row r="129" spans="1:11" ht="31.5" x14ac:dyDescent="0.25">
      <c r="A129" s="386" t="s">
        <v>915</v>
      </c>
      <c r="B129" s="389" t="s">
        <v>650</v>
      </c>
      <c r="C129" s="388" t="s">
        <v>148</v>
      </c>
      <c r="D129" s="388" t="s">
        <v>122</v>
      </c>
      <c r="E129" s="388"/>
      <c r="F129" s="388"/>
      <c r="G129" s="9">
        <f>G130</f>
        <v>0</v>
      </c>
      <c r="H129" s="9">
        <f t="shared" ref="H129:I130" si="61">H130</f>
        <v>0</v>
      </c>
      <c r="I129" s="9">
        <f t="shared" si="61"/>
        <v>0</v>
      </c>
    </row>
    <row r="130" spans="1:11" ht="31.5" x14ac:dyDescent="0.25">
      <c r="A130" s="386" t="s">
        <v>152</v>
      </c>
      <c r="B130" s="389" t="s">
        <v>650</v>
      </c>
      <c r="C130" s="388" t="s">
        <v>148</v>
      </c>
      <c r="D130" s="388" t="s">
        <v>122</v>
      </c>
      <c r="E130" s="388" t="s">
        <v>153</v>
      </c>
      <c r="F130" s="388"/>
      <c r="G130" s="9">
        <f>G131</f>
        <v>0</v>
      </c>
      <c r="H130" s="9">
        <f t="shared" si="61"/>
        <v>0</v>
      </c>
      <c r="I130" s="9">
        <f t="shared" si="61"/>
        <v>0</v>
      </c>
    </row>
    <row r="131" spans="1:11" ht="15.75" x14ac:dyDescent="0.25">
      <c r="A131" s="386" t="s">
        <v>154</v>
      </c>
      <c r="B131" s="389" t="s">
        <v>650</v>
      </c>
      <c r="C131" s="388" t="s">
        <v>148</v>
      </c>
      <c r="D131" s="388" t="s">
        <v>122</v>
      </c>
      <c r="E131" s="388" t="s">
        <v>155</v>
      </c>
      <c r="F131" s="388"/>
      <c r="G131" s="9">
        <f>'Ведом23-25'!I729</f>
        <v>0</v>
      </c>
      <c r="H131" s="9">
        <f>'Ведом23-25'!J729</f>
        <v>0</v>
      </c>
      <c r="I131" s="9">
        <f>'Ведом23-25'!K729</f>
        <v>0</v>
      </c>
    </row>
    <row r="132" spans="1:11" ht="31.5" x14ac:dyDescent="0.25">
      <c r="A132" s="20" t="s">
        <v>939</v>
      </c>
      <c r="B132" s="389" t="s">
        <v>650</v>
      </c>
      <c r="C132" s="388" t="s">
        <v>148</v>
      </c>
      <c r="D132" s="388" t="s">
        <v>122</v>
      </c>
      <c r="E132" s="388" t="s">
        <v>155</v>
      </c>
      <c r="F132" s="388" t="s">
        <v>242</v>
      </c>
      <c r="G132" s="9">
        <f>G131</f>
        <v>0</v>
      </c>
      <c r="H132" s="9">
        <f t="shared" ref="H132:I132" si="62">H131</f>
        <v>0</v>
      </c>
      <c r="I132" s="9">
        <f t="shared" si="62"/>
        <v>0</v>
      </c>
    </row>
    <row r="133" spans="1:11" ht="31.5" x14ac:dyDescent="0.25">
      <c r="A133" s="386" t="s">
        <v>157</v>
      </c>
      <c r="B133" s="389" t="s">
        <v>613</v>
      </c>
      <c r="C133" s="388" t="s">
        <v>148</v>
      </c>
      <c r="D133" s="388" t="s">
        <v>122</v>
      </c>
      <c r="E133" s="388"/>
      <c r="F133" s="388"/>
      <c r="G133" s="9">
        <f>G134</f>
        <v>194.7</v>
      </c>
      <c r="H133" s="9">
        <f t="shared" ref="H133:I134" si="63">H134</f>
        <v>194.7</v>
      </c>
      <c r="I133" s="9">
        <f t="shared" si="63"/>
        <v>194.7</v>
      </c>
    </row>
    <row r="134" spans="1:11" ht="31.5" x14ac:dyDescent="0.25">
      <c r="A134" s="20" t="s">
        <v>152</v>
      </c>
      <c r="B134" s="389" t="s">
        <v>613</v>
      </c>
      <c r="C134" s="388" t="s">
        <v>148</v>
      </c>
      <c r="D134" s="388" t="s">
        <v>122</v>
      </c>
      <c r="E134" s="388" t="s">
        <v>153</v>
      </c>
      <c r="F134" s="388"/>
      <c r="G134" s="9">
        <f>G135</f>
        <v>194.7</v>
      </c>
      <c r="H134" s="9">
        <f t="shared" si="63"/>
        <v>194.7</v>
      </c>
      <c r="I134" s="9">
        <f t="shared" si="63"/>
        <v>194.7</v>
      </c>
    </row>
    <row r="135" spans="1:11" ht="15.75" x14ac:dyDescent="0.25">
      <c r="A135" s="20" t="s">
        <v>154</v>
      </c>
      <c r="B135" s="389" t="s">
        <v>613</v>
      </c>
      <c r="C135" s="388" t="s">
        <v>148</v>
      </c>
      <c r="D135" s="388" t="s">
        <v>122</v>
      </c>
      <c r="E135" s="388" t="s">
        <v>155</v>
      </c>
      <c r="F135" s="388"/>
      <c r="G135" s="9">
        <f>'Ведом23-25'!I732</f>
        <v>194.7</v>
      </c>
      <c r="H135" s="9">
        <f>'Ведом23-25'!J732</f>
        <v>194.7</v>
      </c>
      <c r="I135" s="9">
        <f>'Ведом23-25'!K732</f>
        <v>194.7</v>
      </c>
      <c r="K135" s="444"/>
    </row>
    <row r="136" spans="1:11" ht="31.5" x14ac:dyDescent="0.25">
      <c r="A136" s="20" t="s">
        <v>939</v>
      </c>
      <c r="B136" s="389" t="s">
        <v>613</v>
      </c>
      <c r="C136" s="388" t="s">
        <v>148</v>
      </c>
      <c r="D136" s="388" t="s">
        <v>122</v>
      </c>
      <c r="E136" s="388" t="s">
        <v>155</v>
      </c>
      <c r="F136" s="388" t="s">
        <v>242</v>
      </c>
      <c r="G136" s="9">
        <f>G135</f>
        <v>194.7</v>
      </c>
      <c r="H136" s="9">
        <f t="shared" ref="H136:I136" si="64">H135</f>
        <v>194.7</v>
      </c>
      <c r="I136" s="9">
        <f t="shared" si="64"/>
        <v>194.7</v>
      </c>
    </row>
    <row r="137" spans="1:11" ht="15.75" x14ac:dyDescent="0.25">
      <c r="A137" s="20" t="s">
        <v>149</v>
      </c>
      <c r="B137" s="389" t="s">
        <v>602</v>
      </c>
      <c r="C137" s="388" t="s">
        <v>148</v>
      </c>
      <c r="D137" s="388" t="s">
        <v>123</v>
      </c>
      <c r="E137" s="388"/>
      <c r="F137" s="388"/>
      <c r="G137" s="9">
        <f>G138</f>
        <v>0</v>
      </c>
      <c r="H137" s="9">
        <f t="shared" ref="H137:I139" si="65">H138</f>
        <v>0</v>
      </c>
      <c r="I137" s="9">
        <f t="shared" si="65"/>
        <v>0</v>
      </c>
    </row>
    <row r="138" spans="1:11" ht="31.5" x14ac:dyDescent="0.25">
      <c r="A138" s="28" t="s">
        <v>273</v>
      </c>
      <c r="B138" s="389" t="s">
        <v>655</v>
      </c>
      <c r="C138" s="388" t="s">
        <v>148</v>
      </c>
      <c r="D138" s="388" t="s">
        <v>123</v>
      </c>
      <c r="E138" s="388"/>
      <c r="F138" s="388"/>
      <c r="G138" s="9">
        <f>G139</f>
        <v>0</v>
      </c>
      <c r="H138" s="9">
        <f t="shared" si="65"/>
        <v>0</v>
      </c>
      <c r="I138" s="9">
        <f t="shared" si="65"/>
        <v>0</v>
      </c>
    </row>
    <row r="139" spans="1:11" ht="31.5" x14ac:dyDescent="0.25">
      <c r="A139" s="21" t="s">
        <v>152</v>
      </c>
      <c r="B139" s="389" t="s">
        <v>655</v>
      </c>
      <c r="C139" s="388" t="s">
        <v>148</v>
      </c>
      <c r="D139" s="388" t="s">
        <v>123</v>
      </c>
      <c r="E139" s="388" t="s">
        <v>153</v>
      </c>
      <c r="F139" s="388"/>
      <c r="G139" s="9">
        <f>G140</f>
        <v>0</v>
      </c>
      <c r="H139" s="9">
        <f t="shared" si="65"/>
        <v>0</v>
      </c>
      <c r="I139" s="9">
        <f t="shared" si="65"/>
        <v>0</v>
      </c>
    </row>
    <row r="140" spans="1:11" ht="15.75" x14ac:dyDescent="0.25">
      <c r="A140" s="21" t="s">
        <v>154</v>
      </c>
      <c r="B140" s="389" t="s">
        <v>655</v>
      </c>
      <c r="C140" s="388" t="s">
        <v>148</v>
      </c>
      <c r="D140" s="388" t="s">
        <v>123</v>
      </c>
      <c r="E140" s="388" t="s">
        <v>155</v>
      </c>
      <c r="F140" s="388"/>
      <c r="G140" s="9">
        <f>'Ведом23-25'!I795</f>
        <v>0</v>
      </c>
      <c r="H140" s="9">
        <f>'Ведом23-25'!J795</f>
        <v>0</v>
      </c>
      <c r="I140" s="9">
        <f>'Ведом23-25'!K795</f>
        <v>0</v>
      </c>
    </row>
    <row r="141" spans="1:11" ht="31.5" x14ac:dyDescent="0.25">
      <c r="A141" s="20" t="s">
        <v>939</v>
      </c>
      <c r="B141" s="389" t="s">
        <v>655</v>
      </c>
      <c r="C141" s="388" t="s">
        <v>148</v>
      </c>
      <c r="D141" s="388" t="s">
        <v>123</v>
      </c>
      <c r="E141" s="388" t="s">
        <v>155</v>
      </c>
      <c r="F141" s="388" t="s">
        <v>242</v>
      </c>
      <c r="G141" s="9">
        <f>G140</f>
        <v>0</v>
      </c>
      <c r="H141" s="9">
        <f t="shared" ref="H141:I141" si="66">H140</f>
        <v>0</v>
      </c>
      <c r="I141" s="9">
        <f t="shared" si="66"/>
        <v>0</v>
      </c>
    </row>
    <row r="142" spans="1:11" ht="31.5" x14ac:dyDescent="0.25">
      <c r="A142" s="207" t="s">
        <v>391</v>
      </c>
      <c r="B142" s="208" t="s">
        <v>604</v>
      </c>
      <c r="C142" s="6"/>
      <c r="D142" s="6"/>
      <c r="E142" s="6"/>
      <c r="F142" s="6"/>
      <c r="G142" s="35">
        <f>G143</f>
        <v>9532.7999999999993</v>
      </c>
      <c r="H142" s="35">
        <f t="shared" ref="H142:I146" si="67">H143</f>
        <v>9520.7999999999993</v>
      </c>
      <c r="I142" s="35">
        <f t="shared" si="67"/>
        <v>9916.4060000000009</v>
      </c>
    </row>
    <row r="143" spans="1:11" ht="15.75" x14ac:dyDescent="0.25">
      <c r="A143" s="20" t="s">
        <v>147</v>
      </c>
      <c r="B143" s="389" t="s">
        <v>604</v>
      </c>
      <c r="C143" s="388" t="s">
        <v>148</v>
      </c>
      <c r="D143" s="388"/>
      <c r="E143" s="388"/>
      <c r="F143" s="388"/>
      <c r="G143" s="9">
        <f>G144</f>
        <v>9532.7999999999993</v>
      </c>
      <c r="H143" s="9">
        <f t="shared" si="67"/>
        <v>9520.7999999999993</v>
      </c>
      <c r="I143" s="9">
        <f t="shared" si="67"/>
        <v>9916.4060000000009</v>
      </c>
    </row>
    <row r="144" spans="1:11" ht="15.75" x14ac:dyDescent="0.25">
      <c r="A144" s="386" t="s">
        <v>160</v>
      </c>
      <c r="B144" s="389" t="s">
        <v>604</v>
      </c>
      <c r="C144" s="388" t="s">
        <v>148</v>
      </c>
      <c r="D144" s="388" t="s">
        <v>125</v>
      </c>
      <c r="E144" s="388"/>
      <c r="F144" s="388"/>
      <c r="G144" s="9">
        <f>G145</f>
        <v>9532.7999999999993</v>
      </c>
      <c r="H144" s="9">
        <f t="shared" si="67"/>
        <v>9520.7999999999993</v>
      </c>
      <c r="I144" s="9">
        <f t="shared" si="67"/>
        <v>9916.4060000000009</v>
      </c>
    </row>
    <row r="145" spans="1:9" ht="31.5" x14ac:dyDescent="0.25">
      <c r="A145" s="21" t="s">
        <v>494</v>
      </c>
      <c r="B145" s="389" t="s">
        <v>898</v>
      </c>
      <c r="C145" s="388" t="s">
        <v>148</v>
      </c>
      <c r="D145" s="388" t="s">
        <v>125</v>
      </c>
      <c r="E145" s="388"/>
      <c r="F145" s="388"/>
      <c r="G145" s="9">
        <f>G146</f>
        <v>9532.7999999999993</v>
      </c>
      <c r="H145" s="9">
        <f t="shared" si="67"/>
        <v>9520.7999999999993</v>
      </c>
      <c r="I145" s="9">
        <f t="shared" si="67"/>
        <v>9916.4060000000009</v>
      </c>
    </row>
    <row r="146" spans="1:9" ht="31.5" x14ac:dyDescent="0.25">
      <c r="A146" s="386" t="s">
        <v>152</v>
      </c>
      <c r="B146" s="389" t="s">
        <v>898</v>
      </c>
      <c r="C146" s="388" t="s">
        <v>148</v>
      </c>
      <c r="D146" s="388" t="s">
        <v>125</v>
      </c>
      <c r="E146" s="388" t="s">
        <v>153</v>
      </c>
      <c r="F146" s="388"/>
      <c r="G146" s="204">
        <f>G147</f>
        <v>9532.7999999999993</v>
      </c>
      <c r="H146" s="204">
        <f t="shared" si="67"/>
        <v>9520.7999999999993</v>
      </c>
      <c r="I146" s="204">
        <f t="shared" si="67"/>
        <v>9916.4060000000009</v>
      </c>
    </row>
    <row r="147" spans="1:9" ht="15.75" x14ac:dyDescent="0.25">
      <c r="A147" s="386" t="s">
        <v>154</v>
      </c>
      <c r="B147" s="389" t="s">
        <v>898</v>
      </c>
      <c r="C147" s="388" t="s">
        <v>148</v>
      </c>
      <c r="D147" s="388" t="s">
        <v>125</v>
      </c>
      <c r="E147" s="388" t="s">
        <v>155</v>
      </c>
      <c r="F147" s="388"/>
      <c r="G147" s="9">
        <f>'Ведом23-25'!I859</f>
        <v>9532.7999999999993</v>
      </c>
      <c r="H147" s="9">
        <f>'Ведом23-25'!J859</f>
        <v>9520.7999999999993</v>
      </c>
      <c r="I147" s="9">
        <f>'Ведом23-25'!K859</f>
        <v>9916.4060000000009</v>
      </c>
    </row>
    <row r="148" spans="1:9" ht="31.5" x14ac:dyDescent="0.25">
      <c r="A148" s="20" t="s">
        <v>939</v>
      </c>
      <c r="B148" s="389" t="s">
        <v>898</v>
      </c>
      <c r="C148" s="388" t="s">
        <v>148</v>
      </c>
      <c r="D148" s="388" t="s">
        <v>125</v>
      </c>
      <c r="E148" s="388" t="s">
        <v>155</v>
      </c>
      <c r="F148" s="388" t="s">
        <v>242</v>
      </c>
      <c r="G148" s="9">
        <f>G147</f>
        <v>9532.7999999999993</v>
      </c>
      <c r="H148" s="9">
        <f t="shared" ref="H148:I148" si="68">H147</f>
        <v>9520.7999999999993</v>
      </c>
      <c r="I148" s="9">
        <f t="shared" si="68"/>
        <v>9916.4060000000009</v>
      </c>
    </row>
    <row r="149" spans="1:9" ht="31.5" x14ac:dyDescent="0.25">
      <c r="A149" s="120" t="s">
        <v>395</v>
      </c>
      <c r="B149" s="208" t="s">
        <v>605</v>
      </c>
      <c r="C149" s="6"/>
      <c r="D149" s="6"/>
      <c r="E149" s="6"/>
      <c r="F149" s="6"/>
      <c r="G149" s="203">
        <f>G150</f>
        <v>7501.62</v>
      </c>
      <c r="H149" s="203">
        <f t="shared" ref="H149:I149" si="69">H150</f>
        <v>6727.62</v>
      </c>
      <c r="I149" s="203">
        <f t="shared" si="69"/>
        <v>6727.62</v>
      </c>
    </row>
    <row r="150" spans="1:9" ht="15.75" x14ac:dyDescent="0.25">
      <c r="A150" s="20" t="s">
        <v>147</v>
      </c>
      <c r="B150" s="389" t="s">
        <v>605</v>
      </c>
      <c r="C150" s="388" t="s">
        <v>148</v>
      </c>
      <c r="D150" s="388"/>
      <c r="E150" s="388"/>
      <c r="F150" s="388"/>
      <c r="G150" s="204">
        <f>G151+G164+G174</f>
        <v>7501.62</v>
      </c>
      <c r="H150" s="204">
        <f t="shared" ref="H150:I150" si="70">H151+H164+H174</f>
        <v>6727.62</v>
      </c>
      <c r="I150" s="204">
        <f t="shared" si="70"/>
        <v>6727.62</v>
      </c>
    </row>
    <row r="151" spans="1:9" ht="15.75" x14ac:dyDescent="0.25">
      <c r="A151" s="28" t="s">
        <v>191</v>
      </c>
      <c r="B151" s="389" t="s">
        <v>605</v>
      </c>
      <c r="C151" s="388" t="s">
        <v>148</v>
      </c>
      <c r="D151" s="388" t="s">
        <v>84</v>
      </c>
      <c r="E151" s="388"/>
      <c r="F151" s="388"/>
      <c r="G151" s="204">
        <f>G152+G156+G160</f>
        <v>2900.62</v>
      </c>
      <c r="H151" s="204">
        <f t="shared" ref="H151:I151" si="71">H152+H156+H160</f>
        <v>2126.62</v>
      </c>
      <c r="I151" s="204">
        <f t="shared" si="71"/>
        <v>2126.62</v>
      </c>
    </row>
    <row r="152" spans="1:9" ht="31.5" x14ac:dyDescent="0.25">
      <c r="A152" s="20" t="s">
        <v>158</v>
      </c>
      <c r="B152" s="389" t="s">
        <v>614</v>
      </c>
      <c r="C152" s="388" t="s">
        <v>148</v>
      </c>
      <c r="D152" s="388" t="s">
        <v>84</v>
      </c>
      <c r="E152" s="388"/>
      <c r="F152" s="388"/>
      <c r="G152" s="9">
        <f>G153</f>
        <v>0</v>
      </c>
      <c r="H152" s="9">
        <f t="shared" ref="H152:I153" si="72">H153</f>
        <v>0</v>
      </c>
      <c r="I152" s="9">
        <f t="shared" si="72"/>
        <v>0</v>
      </c>
    </row>
    <row r="153" spans="1:9" ht="31.5" x14ac:dyDescent="0.25">
      <c r="A153" s="20" t="s">
        <v>152</v>
      </c>
      <c r="B153" s="389" t="s">
        <v>614</v>
      </c>
      <c r="C153" s="388" t="s">
        <v>148</v>
      </c>
      <c r="D153" s="388" t="s">
        <v>84</v>
      </c>
      <c r="E153" s="388" t="s">
        <v>153</v>
      </c>
      <c r="F153" s="388"/>
      <c r="G153" s="204">
        <f>G154</f>
        <v>0</v>
      </c>
      <c r="H153" s="204">
        <f t="shared" si="72"/>
        <v>0</v>
      </c>
      <c r="I153" s="204">
        <f t="shared" si="72"/>
        <v>0</v>
      </c>
    </row>
    <row r="154" spans="1:9" ht="15.75" x14ac:dyDescent="0.25">
      <c r="A154" s="20" t="s">
        <v>154</v>
      </c>
      <c r="B154" s="389" t="s">
        <v>614</v>
      </c>
      <c r="C154" s="388" t="s">
        <v>148</v>
      </c>
      <c r="D154" s="388" t="s">
        <v>84</v>
      </c>
      <c r="E154" s="388" t="s">
        <v>155</v>
      </c>
      <c r="F154" s="388"/>
      <c r="G154" s="9">
        <f>'Ведом23-25'!I674</f>
        <v>0</v>
      </c>
      <c r="H154" s="9">
        <f>'Ведом23-25'!J674</f>
        <v>0</v>
      </c>
      <c r="I154" s="9">
        <f>'Ведом23-25'!K674</f>
        <v>0</v>
      </c>
    </row>
    <row r="155" spans="1:9" ht="31.5" x14ac:dyDescent="0.25">
      <c r="A155" s="20" t="s">
        <v>939</v>
      </c>
      <c r="B155" s="389" t="s">
        <v>614</v>
      </c>
      <c r="C155" s="388" t="s">
        <v>148</v>
      </c>
      <c r="D155" s="388" t="s">
        <v>84</v>
      </c>
      <c r="E155" s="388" t="s">
        <v>155</v>
      </c>
      <c r="F155" s="388" t="s">
        <v>242</v>
      </c>
      <c r="G155" s="9">
        <f>G154</f>
        <v>0</v>
      </c>
      <c r="H155" s="9">
        <f t="shared" ref="H155:I155" si="73">H154</f>
        <v>0</v>
      </c>
      <c r="I155" s="9">
        <f t="shared" si="73"/>
        <v>0</v>
      </c>
    </row>
    <row r="156" spans="1:9" ht="31.5" x14ac:dyDescent="0.25">
      <c r="A156" s="36" t="s">
        <v>271</v>
      </c>
      <c r="B156" s="389" t="s">
        <v>606</v>
      </c>
      <c r="C156" s="389" t="s">
        <v>148</v>
      </c>
      <c r="D156" s="389" t="s">
        <v>84</v>
      </c>
      <c r="E156" s="389"/>
      <c r="F156" s="389"/>
      <c r="G156" s="204">
        <f>G157</f>
        <v>2451</v>
      </c>
      <c r="H156" s="204">
        <f t="shared" ref="H156:I157" si="74">H157</f>
        <v>1677</v>
      </c>
      <c r="I156" s="204">
        <f t="shared" si="74"/>
        <v>1677</v>
      </c>
    </row>
    <row r="157" spans="1:9" ht="31.5" x14ac:dyDescent="0.25">
      <c r="A157" s="20" t="s">
        <v>152</v>
      </c>
      <c r="B157" s="389" t="s">
        <v>606</v>
      </c>
      <c r="C157" s="389" t="s">
        <v>148</v>
      </c>
      <c r="D157" s="389" t="s">
        <v>84</v>
      </c>
      <c r="E157" s="389" t="s">
        <v>153</v>
      </c>
      <c r="F157" s="389"/>
      <c r="G157" s="9">
        <f>G158</f>
        <v>2451</v>
      </c>
      <c r="H157" s="9">
        <f t="shared" si="74"/>
        <v>1677</v>
      </c>
      <c r="I157" s="9">
        <f t="shared" si="74"/>
        <v>1677</v>
      </c>
    </row>
    <row r="158" spans="1:9" ht="15.75" x14ac:dyDescent="0.25">
      <c r="A158" s="97" t="s">
        <v>154</v>
      </c>
      <c r="B158" s="389" t="s">
        <v>606</v>
      </c>
      <c r="C158" s="389" t="s">
        <v>148</v>
      </c>
      <c r="D158" s="389" t="s">
        <v>84</v>
      </c>
      <c r="E158" s="389" t="s">
        <v>155</v>
      </c>
      <c r="F158" s="389"/>
      <c r="G158" s="9">
        <f>'Ведом23-25'!I677</f>
        <v>2451</v>
      </c>
      <c r="H158" s="9">
        <f>'Ведом23-25'!J677</f>
        <v>1677</v>
      </c>
      <c r="I158" s="9">
        <f>'Ведом23-25'!K677</f>
        <v>1677</v>
      </c>
    </row>
    <row r="159" spans="1:9" ht="31.5" x14ac:dyDescent="0.25">
      <c r="A159" s="20" t="s">
        <v>939</v>
      </c>
      <c r="B159" s="389" t="s">
        <v>606</v>
      </c>
      <c r="C159" s="388" t="s">
        <v>148</v>
      </c>
      <c r="D159" s="388" t="s">
        <v>84</v>
      </c>
      <c r="E159" s="388" t="s">
        <v>155</v>
      </c>
      <c r="F159" s="388" t="s">
        <v>242</v>
      </c>
      <c r="G159" s="9">
        <f>G158</f>
        <v>2451</v>
      </c>
      <c r="H159" s="9">
        <f t="shared" ref="H159:I159" si="75">H158</f>
        <v>1677</v>
      </c>
      <c r="I159" s="9">
        <f t="shared" si="75"/>
        <v>1677</v>
      </c>
    </row>
    <row r="160" spans="1:9" ht="47.25" x14ac:dyDescent="0.25">
      <c r="A160" s="36" t="s">
        <v>272</v>
      </c>
      <c r="B160" s="389" t="s">
        <v>607</v>
      </c>
      <c r="C160" s="389" t="s">
        <v>148</v>
      </c>
      <c r="D160" s="389" t="s">
        <v>84</v>
      </c>
      <c r="E160" s="389"/>
      <c r="F160" s="389"/>
      <c r="G160" s="9">
        <f>G161</f>
        <v>449.62</v>
      </c>
      <c r="H160" s="9">
        <f t="shared" ref="H160:I161" si="76">H161</f>
        <v>449.62</v>
      </c>
      <c r="I160" s="9">
        <f t="shared" si="76"/>
        <v>449.62</v>
      </c>
    </row>
    <row r="161" spans="1:10" ht="31.5" x14ac:dyDescent="0.25">
      <c r="A161" s="20" t="s">
        <v>152</v>
      </c>
      <c r="B161" s="389" t="s">
        <v>607</v>
      </c>
      <c r="C161" s="389" t="s">
        <v>148</v>
      </c>
      <c r="D161" s="389" t="s">
        <v>84</v>
      </c>
      <c r="E161" s="389" t="s">
        <v>153</v>
      </c>
      <c r="F161" s="389"/>
      <c r="G161" s="9">
        <f>G162</f>
        <v>449.62</v>
      </c>
      <c r="H161" s="9">
        <f t="shared" si="76"/>
        <v>449.62</v>
      </c>
      <c r="I161" s="9">
        <f t="shared" si="76"/>
        <v>449.62</v>
      </c>
    </row>
    <row r="162" spans="1:10" ht="15.75" x14ac:dyDescent="0.25">
      <c r="A162" s="97" t="s">
        <v>154</v>
      </c>
      <c r="B162" s="389" t="s">
        <v>607</v>
      </c>
      <c r="C162" s="389" t="s">
        <v>148</v>
      </c>
      <c r="D162" s="389" t="s">
        <v>84</v>
      </c>
      <c r="E162" s="389" t="s">
        <v>155</v>
      </c>
      <c r="F162" s="389"/>
      <c r="G162" s="204">
        <f>'Ведом23-25'!I680</f>
        <v>449.62</v>
      </c>
      <c r="H162" s="204">
        <f>'Ведом23-25'!J680</f>
        <v>449.62</v>
      </c>
      <c r="I162" s="204">
        <f>'Ведом23-25'!K680</f>
        <v>449.62</v>
      </c>
    </row>
    <row r="163" spans="1:10" ht="31.5" x14ac:dyDescent="0.25">
      <c r="A163" s="20" t="s">
        <v>939</v>
      </c>
      <c r="B163" s="389" t="s">
        <v>607</v>
      </c>
      <c r="C163" s="388" t="s">
        <v>148</v>
      </c>
      <c r="D163" s="388" t="s">
        <v>84</v>
      </c>
      <c r="E163" s="388" t="s">
        <v>155</v>
      </c>
      <c r="F163" s="388" t="s">
        <v>242</v>
      </c>
      <c r="G163" s="9">
        <f>G162</f>
        <v>449.62</v>
      </c>
      <c r="H163" s="9">
        <f t="shared" ref="H163:I163" si="77">H162</f>
        <v>449.62</v>
      </c>
      <c r="I163" s="9">
        <f t="shared" si="77"/>
        <v>449.62</v>
      </c>
    </row>
    <row r="164" spans="1:10" ht="15.75" x14ac:dyDescent="0.25">
      <c r="A164" s="20" t="s">
        <v>193</v>
      </c>
      <c r="B164" s="388" t="s">
        <v>605</v>
      </c>
      <c r="C164" s="388" t="s">
        <v>148</v>
      </c>
      <c r="D164" s="388" t="s">
        <v>122</v>
      </c>
      <c r="E164" s="388"/>
      <c r="F164" s="388"/>
      <c r="G164" s="9">
        <f>G165+G169</f>
        <v>3397</v>
      </c>
      <c r="H164" s="9">
        <f t="shared" ref="H164:I164" si="78">H165+H169</f>
        <v>3397</v>
      </c>
      <c r="I164" s="9">
        <f t="shared" si="78"/>
        <v>3397</v>
      </c>
    </row>
    <row r="165" spans="1:10" ht="31.5" x14ac:dyDescent="0.25">
      <c r="A165" s="20" t="s">
        <v>158</v>
      </c>
      <c r="B165" s="389" t="s">
        <v>614</v>
      </c>
      <c r="C165" s="388" t="s">
        <v>148</v>
      </c>
      <c r="D165" s="388" t="s">
        <v>122</v>
      </c>
      <c r="E165" s="388"/>
      <c r="F165" s="388"/>
      <c r="G165" s="204">
        <f>G166</f>
        <v>0</v>
      </c>
      <c r="H165" s="204">
        <f t="shared" ref="H165:I166" si="79">H166</f>
        <v>0</v>
      </c>
      <c r="I165" s="204">
        <f t="shared" si="79"/>
        <v>0</v>
      </c>
      <c r="J165" s="444"/>
    </row>
    <row r="166" spans="1:10" ht="31.5" x14ac:dyDescent="0.25">
      <c r="A166" s="20" t="s">
        <v>152</v>
      </c>
      <c r="B166" s="389" t="s">
        <v>614</v>
      </c>
      <c r="C166" s="388" t="s">
        <v>148</v>
      </c>
      <c r="D166" s="388" t="s">
        <v>122</v>
      </c>
      <c r="E166" s="388" t="s">
        <v>153</v>
      </c>
      <c r="F166" s="388"/>
      <c r="G166" s="204">
        <f>G167</f>
        <v>0</v>
      </c>
      <c r="H166" s="204">
        <f t="shared" si="79"/>
        <v>0</v>
      </c>
      <c r="I166" s="204">
        <f t="shared" si="79"/>
        <v>0</v>
      </c>
    </row>
    <row r="167" spans="1:10" ht="15.75" x14ac:dyDescent="0.25">
      <c r="A167" s="20" t="s">
        <v>154</v>
      </c>
      <c r="B167" s="389" t="s">
        <v>614</v>
      </c>
      <c r="C167" s="388" t="s">
        <v>148</v>
      </c>
      <c r="D167" s="388" t="s">
        <v>122</v>
      </c>
      <c r="E167" s="388" t="s">
        <v>155</v>
      </c>
      <c r="F167" s="388"/>
      <c r="G167" s="204">
        <f>'Ведом23-25'!I736</f>
        <v>0</v>
      </c>
      <c r="H167" s="204">
        <f>'Ведом23-25'!J736</f>
        <v>0</v>
      </c>
      <c r="I167" s="204">
        <f>'Ведом23-25'!K736</f>
        <v>0</v>
      </c>
    </row>
    <row r="168" spans="1:10" ht="31.5" x14ac:dyDescent="0.25">
      <c r="A168" s="20" t="s">
        <v>939</v>
      </c>
      <c r="B168" s="389" t="s">
        <v>614</v>
      </c>
      <c r="C168" s="388" t="s">
        <v>148</v>
      </c>
      <c r="D168" s="388" t="s">
        <v>122</v>
      </c>
      <c r="E168" s="388" t="s">
        <v>155</v>
      </c>
      <c r="F168" s="388" t="s">
        <v>242</v>
      </c>
      <c r="G168" s="9">
        <f>G167</f>
        <v>0</v>
      </c>
      <c r="H168" s="9">
        <f t="shared" ref="H168:I168" si="80">H167</f>
        <v>0</v>
      </c>
      <c r="I168" s="9">
        <f t="shared" si="80"/>
        <v>0</v>
      </c>
    </row>
    <row r="169" spans="1:10" ht="31.5" x14ac:dyDescent="0.25">
      <c r="A169" s="36" t="s">
        <v>271</v>
      </c>
      <c r="B169" s="389" t="s">
        <v>606</v>
      </c>
      <c r="C169" s="388" t="s">
        <v>148</v>
      </c>
      <c r="D169" s="388" t="s">
        <v>122</v>
      </c>
      <c r="E169" s="388"/>
      <c r="F169" s="388"/>
      <c r="G169" s="204">
        <f>G170</f>
        <v>3397</v>
      </c>
      <c r="H169" s="204">
        <f t="shared" ref="H169:I170" si="81">H170</f>
        <v>3397</v>
      </c>
      <c r="I169" s="204">
        <f t="shared" si="81"/>
        <v>3397</v>
      </c>
      <c r="J169" s="444"/>
    </row>
    <row r="170" spans="1:10" ht="31.5" x14ac:dyDescent="0.25">
      <c r="A170" s="20" t="s">
        <v>152</v>
      </c>
      <c r="B170" s="389" t="s">
        <v>606</v>
      </c>
      <c r="C170" s="388" t="s">
        <v>148</v>
      </c>
      <c r="D170" s="388" t="s">
        <v>122</v>
      </c>
      <c r="E170" s="388" t="s">
        <v>153</v>
      </c>
      <c r="F170" s="388"/>
      <c r="G170" s="204">
        <f>G171</f>
        <v>3397</v>
      </c>
      <c r="H170" s="204">
        <f t="shared" si="81"/>
        <v>3397</v>
      </c>
      <c r="I170" s="204">
        <f t="shared" si="81"/>
        <v>3397</v>
      </c>
      <c r="J170" s="444"/>
    </row>
    <row r="171" spans="1:10" ht="15.75" x14ac:dyDescent="0.25">
      <c r="A171" s="97" t="s">
        <v>154</v>
      </c>
      <c r="B171" s="389" t="s">
        <v>606</v>
      </c>
      <c r="C171" s="388" t="s">
        <v>148</v>
      </c>
      <c r="D171" s="388" t="s">
        <v>122</v>
      </c>
      <c r="E171" s="388" t="s">
        <v>155</v>
      </c>
      <c r="F171" s="388"/>
      <c r="G171" s="204">
        <f>'Ведом23-25'!I739</f>
        <v>3397</v>
      </c>
      <c r="H171" s="204">
        <f>'Ведом23-25'!J739</f>
        <v>3397</v>
      </c>
      <c r="I171" s="204">
        <f>'Ведом23-25'!K739</f>
        <v>3397</v>
      </c>
    </row>
    <row r="172" spans="1:10" ht="31.5" x14ac:dyDescent="0.25">
      <c r="A172" s="20" t="s">
        <v>939</v>
      </c>
      <c r="B172" s="389" t="s">
        <v>606</v>
      </c>
      <c r="C172" s="388" t="s">
        <v>148</v>
      </c>
      <c r="D172" s="388" t="s">
        <v>122</v>
      </c>
      <c r="E172" s="388" t="s">
        <v>155</v>
      </c>
      <c r="F172" s="388" t="s">
        <v>242</v>
      </c>
      <c r="G172" s="9">
        <f>G171</f>
        <v>3397</v>
      </c>
      <c r="H172" s="9">
        <f t="shared" ref="H172:I172" si="82">H171</f>
        <v>3397</v>
      </c>
      <c r="I172" s="9">
        <f t="shared" si="82"/>
        <v>3397</v>
      </c>
    </row>
    <row r="173" spans="1:10" ht="15.75" x14ac:dyDescent="0.25">
      <c r="A173" s="20" t="s">
        <v>149</v>
      </c>
      <c r="B173" s="388" t="s">
        <v>605</v>
      </c>
      <c r="C173" s="388" t="s">
        <v>148</v>
      </c>
      <c r="D173" s="388" t="s">
        <v>123</v>
      </c>
      <c r="E173" s="388"/>
      <c r="F173" s="388"/>
      <c r="G173" s="9">
        <f>G174</f>
        <v>1204</v>
      </c>
      <c r="H173" s="9">
        <f t="shared" ref="H173:I175" si="83">H174</f>
        <v>1204</v>
      </c>
      <c r="I173" s="9">
        <f t="shared" si="83"/>
        <v>1204</v>
      </c>
    </row>
    <row r="174" spans="1:10" ht="31.5" x14ac:dyDescent="0.25">
      <c r="A174" s="28" t="s">
        <v>271</v>
      </c>
      <c r="B174" s="389" t="s">
        <v>606</v>
      </c>
      <c r="C174" s="389" t="s">
        <v>148</v>
      </c>
      <c r="D174" s="389" t="s">
        <v>123</v>
      </c>
      <c r="E174" s="389"/>
      <c r="F174" s="389"/>
      <c r="G174" s="9">
        <f>G175</f>
        <v>1204</v>
      </c>
      <c r="H174" s="9">
        <f t="shared" si="83"/>
        <v>1204</v>
      </c>
      <c r="I174" s="9">
        <f t="shared" si="83"/>
        <v>1204</v>
      </c>
    </row>
    <row r="175" spans="1:10" ht="31.5" x14ac:dyDescent="0.25">
      <c r="A175" s="20" t="s">
        <v>152</v>
      </c>
      <c r="B175" s="389" t="s">
        <v>606</v>
      </c>
      <c r="C175" s="389" t="s">
        <v>148</v>
      </c>
      <c r="D175" s="389" t="s">
        <v>123</v>
      </c>
      <c r="E175" s="389" t="s">
        <v>153</v>
      </c>
      <c r="F175" s="389"/>
      <c r="G175" s="9">
        <f>G176</f>
        <v>1204</v>
      </c>
      <c r="H175" s="9">
        <f t="shared" si="83"/>
        <v>1204</v>
      </c>
      <c r="I175" s="9">
        <f t="shared" si="83"/>
        <v>1204</v>
      </c>
    </row>
    <row r="176" spans="1:10" ht="15.75" x14ac:dyDescent="0.25">
      <c r="A176" s="21" t="s">
        <v>154</v>
      </c>
      <c r="B176" s="389" t="s">
        <v>606</v>
      </c>
      <c r="C176" s="389" t="s">
        <v>148</v>
      </c>
      <c r="D176" s="389" t="s">
        <v>123</v>
      </c>
      <c r="E176" s="389" t="s">
        <v>155</v>
      </c>
      <c r="F176" s="389"/>
      <c r="G176" s="9">
        <f>'Ведом23-25'!I799</f>
        <v>1204</v>
      </c>
      <c r="H176" s="9">
        <f>'Ведом23-25'!J799</f>
        <v>1204</v>
      </c>
      <c r="I176" s="9">
        <f>'Ведом23-25'!K799</f>
        <v>1204</v>
      </c>
    </row>
    <row r="177" spans="1:9" ht="31.5" x14ac:dyDescent="0.25">
      <c r="A177" s="20" t="s">
        <v>939</v>
      </c>
      <c r="B177" s="389" t="s">
        <v>606</v>
      </c>
      <c r="C177" s="388" t="s">
        <v>148</v>
      </c>
      <c r="D177" s="388" t="s">
        <v>123</v>
      </c>
      <c r="E177" s="388" t="s">
        <v>155</v>
      </c>
      <c r="F177" s="388" t="s">
        <v>242</v>
      </c>
      <c r="G177" s="9">
        <f>G176</f>
        <v>1204</v>
      </c>
      <c r="H177" s="9">
        <f t="shared" ref="H177:I177" si="84">H176</f>
        <v>1204</v>
      </c>
      <c r="I177" s="9">
        <f t="shared" si="84"/>
        <v>1204</v>
      </c>
    </row>
    <row r="178" spans="1:9" ht="31.5" x14ac:dyDescent="0.25">
      <c r="A178" s="207" t="s">
        <v>776</v>
      </c>
      <c r="B178" s="208" t="s">
        <v>608</v>
      </c>
      <c r="C178" s="208"/>
      <c r="D178" s="208"/>
      <c r="E178" s="208"/>
      <c r="F178" s="208"/>
      <c r="G178" s="203">
        <f>G179</f>
        <v>6464.99</v>
      </c>
      <c r="H178" s="203">
        <f t="shared" ref="H178:I178" si="85">H179</f>
        <v>6507.67</v>
      </c>
      <c r="I178" s="203">
        <f t="shared" si="85"/>
        <v>6607.1209999999992</v>
      </c>
    </row>
    <row r="179" spans="1:9" ht="15.75" x14ac:dyDescent="0.25">
      <c r="A179" s="20" t="s">
        <v>147</v>
      </c>
      <c r="B179" s="389" t="s">
        <v>608</v>
      </c>
      <c r="C179" s="388" t="s">
        <v>148</v>
      </c>
      <c r="D179" s="388"/>
      <c r="E179" s="388"/>
      <c r="F179" s="388"/>
      <c r="G179" s="204">
        <f>G180+G185</f>
        <v>6464.99</v>
      </c>
      <c r="H179" s="204">
        <f t="shared" ref="H179:I179" si="86">H180+H185</f>
        <v>6507.67</v>
      </c>
      <c r="I179" s="204">
        <f t="shared" si="86"/>
        <v>6607.1209999999992</v>
      </c>
    </row>
    <row r="180" spans="1:9" ht="15.75" x14ac:dyDescent="0.25">
      <c r="A180" s="28" t="s">
        <v>191</v>
      </c>
      <c r="B180" s="389" t="s">
        <v>608</v>
      </c>
      <c r="C180" s="388" t="s">
        <v>148</v>
      </c>
      <c r="D180" s="388" t="s">
        <v>84</v>
      </c>
      <c r="E180" s="388"/>
      <c r="F180" s="388"/>
      <c r="G180" s="204">
        <f>G181</f>
        <v>504.59</v>
      </c>
      <c r="H180" s="204">
        <f t="shared" ref="H180:I182" si="87">H181</f>
        <v>524.77</v>
      </c>
      <c r="I180" s="204">
        <f t="shared" si="87"/>
        <v>545.76099999999997</v>
      </c>
    </row>
    <row r="181" spans="1:9" ht="31.5" x14ac:dyDescent="0.25">
      <c r="A181" s="386" t="s">
        <v>777</v>
      </c>
      <c r="B181" s="389" t="s">
        <v>778</v>
      </c>
      <c r="C181" s="389" t="s">
        <v>148</v>
      </c>
      <c r="D181" s="389" t="s">
        <v>84</v>
      </c>
      <c r="E181" s="389"/>
      <c r="F181" s="389"/>
      <c r="G181" s="9">
        <f>G182</f>
        <v>504.59</v>
      </c>
      <c r="H181" s="9">
        <f t="shared" si="87"/>
        <v>524.77</v>
      </c>
      <c r="I181" s="9">
        <f t="shared" si="87"/>
        <v>545.76099999999997</v>
      </c>
    </row>
    <row r="182" spans="1:9" ht="31.5" x14ac:dyDescent="0.25">
      <c r="A182" s="386" t="s">
        <v>152</v>
      </c>
      <c r="B182" s="389" t="s">
        <v>778</v>
      </c>
      <c r="C182" s="389" t="s">
        <v>148</v>
      </c>
      <c r="D182" s="389" t="s">
        <v>84</v>
      </c>
      <c r="E182" s="389" t="s">
        <v>153</v>
      </c>
      <c r="F182" s="389"/>
      <c r="G182" s="204">
        <f>G183</f>
        <v>504.59</v>
      </c>
      <c r="H182" s="204">
        <f t="shared" si="87"/>
        <v>524.77</v>
      </c>
      <c r="I182" s="204">
        <f t="shared" si="87"/>
        <v>545.76099999999997</v>
      </c>
    </row>
    <row r="183" spans="1:9" ht="15.75" x14ac:dyDescent="0.25">
      <c r="A183" s="386" t="s">
        <v>154</v>
      </c>
      <c r="B183" s="389" t="s">
        <v>778</v>
      </c>
      <c r="C183" s="389" t="s">
        <v>148</v>
      </c>
      <c r="D183" s="389" t="s">
        <v>84</v>
      </c>
      <c r="E183" s="389" t="s">
        <v>155</v>
      </c>
      <c r="F183" s="389"/>
      <c r="G183" s="204">
        <f>'Ведом23-25'!I684</f>
        <v>504.59</v>
      </c>
      <c r="H183" s="204">
        <f>'Ведом23-25'!J684</f>
        <v>524.77</v>
      </c>
      <c r="I183" s="204">
        <f>'Ведом23-25'!K684</f>
        <v>545.76099999999997</v>
      </c>
    </row>
    <row r="184" spans="1:9" ht="31.5" x14ac:dyDescent="0.25">
      <c r="A184" s="20" t="s">
        <v>939</v>
      </c>
      <c r="B184" s="389" t="s">
        <v>778</v>
      </c>
      <c r="C184" s="388" t="s">
        <v>148</v>
      </c>
      <c r="D184" s="388" t="s">
        <v>84</v>
      </c>
      <c r="E184" s="388" t="s">
        <v>155</v>
      </c>
      <c r="F184" s="388" t="s">
        <v>242</v>
      </c>
      <c r="G184" s="204">
        <f>G183</f>
        <v>504.59</v>
      </c>
      <c r="H184" s="204">
        <f t="shared" ref="H184:I184" si="88">H183</f>
        <v>524.77</v>
      </c>
      <c r="I184" s="204">
        <f t="shared" si="88"/>
        <v>545.76099999999997</v>
      </c>
    </row>
    <row r="185" spans="1:9" ht="15.75" x14ac:dyDescent="0.25">
      <c r="A185" s="20" t="s">
        <v>193</v>
      </c>
      <c r="B185" s="389" t="s">
        <v>608</v>
      </c>
      <c r="C185" s="388" t="s">
        <v>148</v>
      </c>
      <c r="D185" s="388" t="s">
        <v>122</v>
      </c>
      <c r="E185" s="388"/>
      <c r="F185" s="388"/>
      <c r="G185" s="9">
        <f>G186</f>
        <v>5960.4</v>
      </c>
      <c r="H185" s="9">
        <f t="shared" ref="H185:I187" si="89">H186</f>
        <v>5982.9</v>
      </c>
      <c r="I185" s="9">
        <f t="shared" si="89"/>
        <v>6061.36</v>
      </c>
    </row>
    <row r="186" spans="1:9" ht="31.5" x14ac:dyDescent="0.25">
      <c r="A186" s="386" t="s">
        <v>777</v>
      </c>
      <c r="B186" s="389" t="s">
        <v>778</v>
      </c>
      <c r="C186" s="388" t="s">
        <v>148</v>
      </c>
      <c r="D186" s="388" t="s">
        <v>122</v>
      </c>
      <c r="E186" s="388"/>
      <c r="F186" s="388"/>
      <c r="G186" s="204">
        <f>G187</f>
        <v>5960.4</v>
      </c>
      <c r="H186" s="204">
        <f t="shared" si="89"/>
        <v>5982.9</v>
      </c>
      <c r="I186" s="204">
        <f t="shared" si="89"/>
        <v>6061.36</v>
      </c>
    </row>
    <row r="187" spans="1:9" ht="31.5" x14ac:dyDescent="0.25">
      <c r="A187" s="20" t="s">
        <v>152</v>
      </c>
      <c r="B187" s="389" t="s">
        <v>778</v>
      </c>
      <c r="C187" s="388" t="s">
        <v>148</v>
      </c>
      <c r="D187" s="388" t="s">
        <v>122</v>
      </c>
      <c r="E187" s="388" t="s">
        <v>153</v>
      </c>
      <c r="F187" s="388"/>
      <c r="G187" s="204">
        <f>G188</f>
        <v>5960.4</v>
      </c>
      <c r="H187" s="204">
        <f t="shared" si="89"/>
        <v>5982.9</v>
      </c>
      <c r="I187" s="204">
        <f t="shared" si="89"/>
        <v>6061.36</v>
      </c>
    </row>
    <row r="188" spans="1:9" ht="15.75" x14ac:dyDescent="0.25">
      <c r="A188" s="20" t="s">
        <v>154</v>
      </c>
      <c r="B188" s="389" t="s">
        <v>778</v>
      </c>
      <c r="C188" s="388" t="s">
        <v>148</v>
      </c>
      <c r="D188" s="388" t="s">
        <v>122</v>
      </c>
      <c r="E188" s="388" t="s">
        <v>155</v>
      </c>
      <c r="F188" s="388"/>
      <c r="G188" s="204">
        <f>'Ведом23-25'!I743</f>
        <v>5960.4</v>
      </c>
      <c r="H188" s="204">
        <f>'Ведом23-25'!J743</f>
        <v>5982.9</v>
      </c>
      <c r="I188" s="204">
        <f>'Ведом23-25'!K743</f>
        <v>6061.36</v>
      </c>
    </row>
    <row r="189" spans="1:9" ht="31.5" x14ac:dyDescent="0.25">
      <c r="A189" s="20" t="s">
        <v>939</v>
      </c>
      <c r="B189" s="389" t="s">
        <v>778</v>
      </c>
      <c r="C189" s="388" t="s">
        <v>148</v>
      </c>
      <c r="D189" s="388" t="s">
        <v>122</v>
      </c>
      <c r="E189" s="388" t="s">
        <v>155</v>
      </c>
      <c r="F189" s="388" t="s">
        <v>242</v>
      </c>
      <c r="G189" s="9">
        <f>G188</f>
        <v>5960.4</v>
      </c>
      <c r="H189" s="9">
        <f t="shared" ref="H189:I189" si="90">H188</f>
        <v>5982.9</v>
      </c>
      <c r="I189" s="9">
        <f t="shared" si="90"/>
        <v>6061.36</v>
      </c>
    </row>
    <row r="190" spans="1:9" ht="94.5" x14ac:dyDescent="0.25">
      <c r="A190" s="207" t="s">
        <v>672</v>
      </c>
      <c r="B190" s="208" t="s">
        <v>609</v>
      </c>
      <c r="C190" s="208"/>
      <c r="D190" s="208"/>
      <c r="E190" s="388"/>
      <c r="F190" s="388"/>
      <c r="G190" s="203">
        <f>G191</f>
        <v>701.07550000000003</v>
      </c>
      <c r="H190" s="203">
        <f t="shared" ref="H190:I194" si="91">H191</f>
        <v>701.07550000000003</v>
      </c>
      <c r="I190" s="203">
        <f t="shared" si="91"/>
        <v>701.07550000000003</v>
      </c>
    </row>
    <row r="191" spans="1:9" ht="15.75" x14ac:dyDescent="0.25">
      <c r="A191" s="20" t="s">
        <v>147</v>
      </c>
      <c r="B191" s="389" t="s">
        <v>609</v>
      </c>
      <c r="C191" s="389" t="s">
        <v>148</v>
      </c>
      <c r="D191" s="389"/>
      <c r="E191" s="388"/>
      <c r="F191" s="388"/>
      <c r="G191" s="204">
        <f>G192</f>
        <v>701.07550000000003</v>
      </c>
      <c r="H191" s="204">
        <f t="shared" si="91"/>
        <v>701.07550000000003</v>
      </c>
      <c r="I191" s="204">
        <f t="shared" si="91"/>
        <v>701.07550000000003</v>
      </c>
    </row>
    <row r="192" spans="1:9" ht="15.75" x14ac:dyDescent="0.25">
      <c r="A192" s="28" t="s">
        <v>191</v>
      </c>
      <c r="B192" s="389" t="s">
        <v>609</v>
      </c>
      <c r="C192" s="389" t="s">
        <v>148</v>
      </c>
      <c r="D192" s="389" t="s">
        <v>84</v>
      </c>
      <c r="E192" s="388"/>
      <c r="F192" s="388"/>
      <c r="G192" s="204">
        <f>G193</f>
        <v>701.07550000000003</v>
      </c>
      <c r="H192" s="204">
        <f t="shared" si="91"/>
        <v>701.07550000000003</v>
      </c>
      <c r="I192" s="204">
        <f t="shared" si="91"/>
        <v>701.07550000000003</v>
      </c>
    </row>
    <row r="193" spans="1:9" ht="94.5" x14ac:dyDescent="0.25">
      <c r="A193" s="87" t="s">
        <v>698</v>
      </c>
      <c r="B193" s="389" t="s">
        <v>610</v>
      </c>
      <c r="C193" s="389" t="s">
        <v>148</v>
      </c>
      <c r="D193" s="389" t="s">
        <v>84</v>
      </c>
      <c r="E193" s="388"/>
      <c r="F193" s="388"/>
      <c r="G193" s="204">
        <f>G194</f>
        <v>701.07550000000003</v>
      </c>
      <c r="H193" s="204">
        <f t="shared" si="91"/>
        <v>701.07550000000003</v>
      </c>
      <c r="I193" s="204">
        <f t="shared" si="91"/>
        <v>701.07550000000003</v>
      </c>
    </row>
    <row r="194" spans="1:9" ht="31.5" x14ac:dyDescent="0.25">
      <c r="A194" s="386" t="s">
        <v>152</v>
      </c>
      <c r="B194" s="389" t="s">
        <v>610</v>
      </c>
      <c r="C194" s="389" t="s">
        <v>148</v>
      </c>
      <c r="D194" s="389" t="s">
        <v>84</v>
      </c>
      <c r="E194" s="389" t="s">
        <v>153</v>
      </c>
      <c r="F194" s="388"/>
      <c r="G194" s="9">
        <f>G195</f>
        <v>701.07550000000003</v>
      </c>
      <c r="H194" s="9">
        <f t="shared" si="91"/>
        <v>701.07550000000003</v>
      </c>
      <c r="I194" s="9">
        <f t="shared" si="91"/>
        <v>701.07550000000003</v>
      </c>
    </row>
    <row r="195" spans="1:9" ht="15.75" x14ac:dyDescent="0.25">
      <c r="A195" s="386" t="s">
        <v>154</v>
      </c>
      <c r="B195" s="389" t="s">
        <v>610</v>
      </c>
      <c r="C195" s="389" t="s">
        <v>148</v>
      </c>
      <c r="D195" s="389" t="s">
        <v>84</v>
      </c>
      <c r="E195" s="389" t="s">
        <v>155</v>
      </c>
      <c r="F195" s="388"/>
      <c r="G195" s="204">
        <f>'Ведом23-25'!I688</f>
        <v>701.07550000000003</v>
      </c>
      <c r="H195" s="204">
        <f>'Ведом23-25'!J688</f>
        <v>701.07550000000003</v>
      </c>
      <c r="I195" s="204">
        <f>'Ведом23-25'!K688</f>
        <v>701.07550000000003</v>
      </c>
    </row>
    <row r="196" spans="1:9" ht="31.5" x14ac:dyDescent="0.25">
      <c r="A196" s="20" t="s">
        <v>939</v>
      </c>
      <c r="B196" s="389" t="s">
        <v>610</v>
      </c>
      <c r="C196" s="389" t="s">
        <v>148</v>
      </c>
      <c r="D196" s="389" t="s">
        <v>84</v>
      </c>
      <c r="E196" s="389" t="s">
        <v>155</v>
      </c>
      <c r="F196" s="388" t="s">
        <v>242</v>
      </c>
      <c r="G196" s="204">
        <f>G195</f>
        <v>701.07550000000003</v>
      </c>
      <c r="H196" s="204">
        <f t="shared" ref="H196:I196" si="92">H195</f>
        <v>701.07550000000003</v>
      </c>
      <c r="I196" s="204">
        <f t="shared" si="92"/>
        <v>701.07550000000003</v>
      </c>
    </row>
    <row r="197" spans="1:9" ht="31.5" x14ac:dyDescent="0.25">
      <c r="A197" s="153" t="s">
        <v>669</v>
      </c>
      <c r="B197" s="208" t="s">
        <v>668</v>
      </c>
      <c r="C197" s="208"/>
      <c r="D197" s="208"/>
      <c r="E197" s="208"/>
      <c r="F197" s="6"/>
      <c r="G197" s="203">
        <f>G198</f>
        <v>5302.7956999999997</v>
      </c>
      <c r="H197" s="203">
        <f t="shared" ref="H197:I201" si="93">H198</f>
        <v>5463.0107500000004</v>
      </c>
      <c r="I197" s="203">
        <f t="shared" si="93"/>
        <v>5463.0067499999996</v>
      </c>
    </row>
    <row r="198" spans="1:9" ht="15.75" x14ac:dyDescent="0.25">
      <c r="A198" s="97" t="s">
        <v>147</v>
      </c>
      <c r="B198" s="389" t="s">
        <v>668</v>
      </c>
      <c r="C198" s="389" t="s">
        <v>148</v>
      </c>
      <c r="D198" s="389"/>
      <c r="E198" s="389"/>
      <c r="F198" s="388"/>
      <c r="G198" s="9">
        <f>G199</f>
        <v>5302.7956999999997</v>
      </c>
      <c r="H198" s="9">
        <f t="shared" si="93"/>
        <v>5463.0107500000004</v>
      </c>
      <c r="I198" s="9">
        <f t="shared" si="93"/>
        <v>5463.0067499999996</v>
      </c>
    </row>
    <row r="199" spans="1:9" ht="15.75" x14ac:dyDescent="0.25">
      <c r="A199" s="97" t="s">
        <v>193</v>
      </c>
      <c r="B199" s="389" t="s">
        <v>668</v>
      </c>
      <c r="C199" s="389" t="s">
        <v>148</v>
      </c>
      <c r="D199" s="389" t="s">
        <v>122</v>
      </c>
      <c r="E199" s="389"/>
      <c r="F199" s="388"/>
      <c r="G199" s="9">
        <f>G200</f>
        <v>5302.7956999999997</v>
      </c>
      <c r="H199" s="9">
        <f t="shared" si="93"/>
        <v>5463.0107500000004</v>
      </c>
      <c r="I199" s="9">
        <f t="shared" si="93"/>
        <v>5463.0067499999996</v>
      </c>
    </row>
    <row r="200" spans="1:9" ht="63" x14ac:dyDescent="0.25">
      <c r="A200" s="152" t="s">
        <v>664</v>
      </c>
      <c r="B200" s="389" t="s">
        <v>685</v>
      </c>
      <c r="C200" s="389" t="s">
        <v>148</v>
      </c>
      <c r="D200" s="389" t="s">
        <v>122</v>
      </c>
      <c r="E200" s="389"/>
      <c r="F200" s="388"/>
      <c r="G200" s="9">
        <f>G201</f>
        <v>5302.7956999999997</v>
      </c>
      <c r="H200" s="9">
        <f t="shared" si="93"/>
        <v>5463.0107500000004</v>
      </c>
      <c r="I200" s="9">
        <f t="shared" si="93"/>
        <v>5463.0067499999996</v>
      </c>
    </row>
    <row r="201" spans="1:9" ht="31.5" x14ac:dyDescent="0.25">
      <c r="A201" s="21" t="s">
        <v>152</v>
      </c>
      <c r="B201" s="389" t="s">
        <v>685</v>
      </c>
      <c r="C201" s="389" t="s">
        <v>148</v>
      </c>
      <c r="D201" s="389" t="s">
        <v>122</v>
      </c>
      <c r="E201" s="389" t="s">
        <v>153</v>
      </c>
      <c r="F201" s="388"/>
      <c r="G201" s="9">
        <f>G202</f>
        <v>5302.7956999999997</v>
      </c>
      <c r="H201" s="9">
        <f t="shared" si="93"/>
        <v>5463.0107500000004</v>
      </c>
      <c r="I201" s="9">
        <f t="shared" si="93"/>
        <v>5463.0067499999996</v>
      </c>
    </row>
    <row r="202" spans="1:9" ht="15.75" x14ac:dyDescent="0.25">
      <c r="A202" s="21" t="s">
        <v>154</v>
      </c>
      <c r="B202" s="389" t="s">
        <v>685</v>
      </c>
      <c r="C202" s="389" t="s">
        <v>148</v>
      </c>
      <c r="D202" s="389" t="s">
        <v>122</v>
      </c>
      <c r="E202" s="389" t="s">
        <v>155</v>
      </c>
      <c r="F202" s="388"/>
      <c r="G202" s="9">
        <f>'Ведом23-25'!I747</f>
        <v>5302.7956999999997</v>
      </c>
      <c r="H202" s="9">
        <f>'Ведом23-25'!J747</f>
        <v>5463.0107500000004</v>
      </c>
      <c r="I202" s="9">
        <f>'Ведом23-25'!K747</f>
        <v>5463.0067499999996</v>
      </c>
    </row>
    <row r="203" spans="1:9" ht="31.5" x14ac:dyDescent="0.25">
      <c r="A203" s="97" t="s">
        <v>939</v>
      </c>
      <c r="B203" s="389" t="s">
        <v>685</v>
      </c>
      <c r="C203" s="389" t="s">
        <v>148</v>
      </c>
      <c r="D203" s="389" t="s">
        <v>122</v>
      </c>
      <c r="E203" s="389" t="s">
        <v>155</v>
      </c>
      <c r="F203" s="388" t="s">
        <v>242</v>
      </c>
      <c r="G203" s="9">
        <f>G202</f>
        <v>5302.7956999999997</v>
      </c>
      <c r="H203" s="9">
        <f t="shared" ref="H203:I203" si="94">H202</f>
        <v>5463.0107500000004</v>
      </c>
      <c r="I203" s="9">
        <f t="shared" si="94"/>
        <v>5463.0067499999996</v>
      </c>
    </row>
    <row r="204" spans="1:9" ht="47.25" x14ac:dyDescent="0.25">
      <c r="A204" s="23" t="s">
        <v>765</v>
      </c>
      <c r="B204" s="208" t="s">
        <v>766</v>
      </c>
      <c r="C204" s="389"/>
      <c r="D204" s="389"/>
      <c r="E204" s="389"/>
      <c r="F204" s="388"/>
      <c r="G204" s="35">
        <f>G205</f>
        <v>974.8</v>
      </c>
      <c r="H204" s="35">
        <f t="shared" ref="H204:I208" si="95">H205</f>
        <v>974.8</v>
      </c>
      <c r="I204" s="35">
        <f t="shared" si="95"/>
        <v>974.8</v>
      </c>
    </row>
    <row r="205" spans="1:9" ht="15.75" x14ac:dyDescent="0.25">
      <c r="A205" s="20" t="s">
        <v>147</v>
      </c>
      <c r="B205" s="389" t="s">
        <v>766</v>
      </c>
      <c r="C205" s="389" t="s">
        <v>148</v>
      </c>
      <c r="D205" s="389"/>
      <c r="E205" s="389"/>
      <c r="F205" s="388"/>
      <c r="G205" s="9">
        <f>G206</f>
        <v>974.8</v>
      </c>
      <c r="H205" s="9">
        <f t="shared" si="95"/>
        <v>974.8</v>
      </c>
      <c r="I205" s="9">
        <f t="shared" si="95"/>
        <v>974.8</v>
      </c>
    </row>
    <row r="206" spans="1:9" ht="15.75" x14ac:dyDescent="0.25">
      <c r="A206" s="386" t="s">
        <v>160</v>
      </c>
      <c r="B206" s="389" t="s">
        <v>766</v>
      </c>
      <c r="C206" s="389" t="s">
        <v>148</v>
      </c>
      <c r="D206" s="389" t="s">
        <v>125</v>
      </c>
      <c r="E206" s="389"/>
      <c r="F206" s="388"/>
      <c r="G206" s="9">
        <f>G207</f>
        <v>974.8</v>
      </c>
      <c r="H206" s="9">
        <f t="shared" si="95"/>
        <v>974.8</v>
      </c>
      <c r="I206" s="9">
        <f t="shared" si="95"/>
        <v>974.8</v>
      </c>
    </row>
    <row r="207" spans="1:9" ht="31.5" x14ac:dyDescent="0.25">
      <c r="A207" s="21" t="s">
        <v>779</v>
      </c>
      <c r="B207" s="389" t="s">
        <v>824</v>
      </c>
      <c r="C207" s="389" t="s">
        <v>148</v>
      </c>
      <c r="D207" s="389" t="s">
        <v>125</v>
      </c>
      <c r="E207" s="389"/>
      <c r="F207" s="388"/>
      <c r="G207" s="9">
        <f>G208</f>
        <v>974.8</v>
      </c>
      <c r="H207" s="9">
        <f t="shared" si="95"/>
        <v>974.8</v>
      </c>
      <c r="I207" s="9">
        <f t="shared" si="95"/>
        <v>974.8</v>
      </c>
    </row>
    <row r="208" spans="1:9" ht="31.5" x14ac:dyDescent="0.25">
      <c r="A208" s="386" t="s">
        <v>152</v>
      </c>
      <c r="B208" s="389" t="s">
        <v>824</v>
      </c>
      <c r="C208" s="389" t="s">
        <v>148</v>
      </c>
      <c r="D208" s="389" t="s">
        <v>125</v>
      </c>
      <c r="E208" s="389" t="s">
        <v>153</v>
      </c>
      <c r="F208" s="388"/>
      <c r="G208" s="9">
        <f>G209</f>
        <v>974.8</v>
      </c>
      <c r="H208" s="9">
        <f t="shared" si="95"/>
        <v>974.8</v>
      </c>
      <c r="I208" s="9">
        <f t="shared" si="95"/>
        <v>974.8</v>
      </c>
    </row>
    <row r="209" spans="1:9" ht="19.899999999999999" customHeight="1" x14ac:dyDescent="0.25">
      <c r="A209" s="101" t="s">
        <v>767</v>
      </c>
      <c r="B209" s="389" t="s">
        <v>824</v>
      </c>
      <c r="C209" s="389" t="s">
        <v>148</v>
      </c>
      <c r="D209" s="389" t="s">
        <v>125</v>
      </c>
      <c r="E209" s="389" t="s">
        <v>768</v>
      </c>
      <c r="F209" s="388"/>
      <c r="G209" s="9">
        <f>'Ведом23-25'!I863</f>
        <v>974.8</v>
      </c>
      <c r="H209" s="9">
        <f>'Ведом23-25'!J863</f>
        <v>974.8</v>
      </c>
      <c r="I209" s="9">
        <f>'Ведом23-25'!K863</f>
        <v>974.8</v>
      </c>
    </row>
    <row r="210" spans="1:9" ht="31.5" x14ac:dyDescent="0.25">
      <c r="A210" s="97" t="s">
        <v>939</v>
      </c>
      <c r="B210" s="389" t="s">
        <v>824</v>
      </c>
      <c r="C210" s="389" t="s">
        <v>148</v>
      </c>
      <c r="D210" s="389" t="s">
        <v>125</v>
      </c>
      <c r="E210" s="389" t="s">
        <v>768</v>
      </c>
      <c r="F210" s="388" t="s">
        <v>242</v>
      </c>
      <c r="G210" s="9">
        <f>G209</f>
        <v>974.8</v>
      </c>
      <c r="H210" s="9">
        <f t="shared" ref="H210:I210" si="96">H209</f>
        <v>974.8</v>
      </c>
      <c r="I210" s="9">
        <f t="shared" si="96"/>
        <v>974.8</v>
      </c>
    </row>
    <row r="211" spans="1:9" ht="31.5" x14ac:dyDescent="0.25">
      <c r="A211" s="23" t="s">
        <v>693</v>
      </c>
      <c r="B211" s="208" t="s">
        <v>691</v>
      </c>
      <c r="C211" s="388"/>
      <c r="D211" s="388"/>
      <c r="E211" s="388"/>
      <c r="F211" s="388"/>
      <c r="G211" s="35">
        <f>G212</f>
        <v>2709.8</v>
      </c>
      <c r="H211" s="35">
        <f t="shared" ref="H211:I215" si="97">H212</f>
        <v>0</v>
      </c>
      <c r="I211" s="35">
        <f t="shared" si="97"/>
        <v>0</v>
      </c>
    </row>
    <row r="212" spans="1:9" ht="15.75" x14ac:dyDescent="0.25">
      <c r="A212" s="20" t="s">
        <v>147</v>
      </c>
      <c r="B212" s="389" t="s">
        <v>692</v>
      </c>
      <c r="C212" s="388" t="s">
        <v>148</v>
      </c>
      <c r="D212" s="388"/>
      <c r="E212" s="388"/>
      <c r="F212" s="388"/>
      <c r="G212" s="9">
        <f>G213</f>
        <v>2709.8</v>
      </c>
      <c r="H212" s="9">
        <f t="shared" si="97"/>
        <v>0</v>
      </c>
      <c r="I212" s="9">
        <f t="shared" si="97"/>
        <v>0</v>
      </c>
    </row>
    <row r="213" spans="1:9" ht="15.75" x14ac:dyDescent="0.25">
      <c r="A213" s="20" t="s">
        <v>193</v>
      </c>
      <c r="B213" s="389" t="s">
        <v>692</v>
      </c>
      <c r="C213" s="388" t="s">
        <v>148</v>
      </c>
      <c r="D213" s="388" t="s">
        <v>122</v>
      </c>
      <c r="E213" s="388"/>
      <c r="F213" s="388"/>
      <c r="G213" s="9">
        <f>G214</f>
        <v>2709.8</v>
      </c>
      <c r="H213" s="9">
        <f t="shared" si="97"/>
        <v>0</v>
      </c>
      <c r="I213" s="9">
        <f t="shared" si="97"/>
        <v>0</v>
      </c>
    </row>
    <row r="214" spans="1:9" ht="47.25" x14ac:dyDescent="0.25">
      <c r="A214" s="21" t="s">
        <v>845</v>
      </c>
      <c r="B214" s="389" t="s">
        <v>692</v>
      </c>
      <c r="C214" s="388" t="s">
        <v>148</v>
      </c>
      <c r="D214" s="388" t="s">
        <v>122</v>
      </c>
      <c r="E214" s="388"/>
      <c r="F214" s="388"/>
      <c r="G214" s="9">
        <f>G215</f>
        <v>2709.8</v>
      </c>
      <c r="H214" s="9">
        <f t="shared" si="97"/>
        <v>0</v>
      </c>
      <c r="I214" s="9">
        <f t="shared" si="97"/>
        <v>0</v>
      </c>
    </row>
    <row r="215" spans="1:9" ht="31.5" x14ac:dyDescent="0.25">
      <c r="A215" s="21" t="s">
        <v>152</v>
      </c>
      <c r="B215" s="389" t="s">
        <v>692</v>
      </c>
      <c r="C215" s="388" t="s">
        <v>148</v>
      </c>
      <c r="D215" s="388" t="s">
        <v>122</v>
      </c>
      <c r="E215" s="388" t="s">
        <v>153</v>
      </c>
      <c r="F215" s="388"/>
      <c r="G215" s="9">
        <f>G216</f>
        <v>2709.8</v>
      </c>
      <c r="H215" s="9">
        <f t="shared" si="97"/>
        <v>0</v>
      </c>
      <c r="I215" s="9">
        <f t="shared" si="97"/>
        <v>0</v>
      </c>
    </row>
    <row r="216" spans="1:9" ht="15.75" x14ac:dyDescent="0.25">
      <c r="A216" s="21" t="s">
        <v>154</v>
      </c>
      <c r="B216" s="389" t="s">
        <v>692</v>
      </c>
      <c r="C216" s="388" t="s">
        <v>148</v>
      </c>
      <c r="D216" s="388" t="s">
        <v>122</v>
      </c>
      <c r="E216" s="388" t="s">
        <v>155</v>
      </c>
      <c r="F216" s="388"/>
      <c r="G216" s="9">
        <f>'Ведом23-25'!I771</f>
        <v>2709.8</v>
      </c>
      <c r="H216" s="9">
        <f>'Ведом23-25'!J771</f>
        <v>0</v>
      </c>
      <c r="I216" s="9">
        <f>'Ведом23-25'!K771</f>
        <v>0</v>
      </c>
    </row>
    <row r="217" spans="1:9" ht="31.5" x14ac:dyDescent="0.25">
      <c r="A217" s="20" t="s">
        <v>939</v>
      </c>
      <c r="B217" s="389" t="s">
        <v>692</v>
      </c>
      <c r="C217" s="388" t="s">
        <v>148</v>
      </c>
      <c r="D217" s="388" t="s">
        <v>122</v>
      </c>
      <c r="E217" s="388" t="s">
        <v>155</v>
      </c>
      <c r="F217" s="388" t="s">
        <v>242</v>
      </c>
      <c r="G217" s="9">
        <f>G216</f>
        <v>2709.8</v>
      </c>
      <c r="H217" s="9">
        <f t="shared" ref="H217:I217" si="98">H216</f>
        <v>0</v>
      </c>
      <c r="I217" s="9">
        <f t="shared" si="98"/>
        <v>0</v>
      </c>
    </row>
    <row r="218" spans="1:9" ht="31.5" x14ac:dyDescent="0.25">
      <c r="A218" s="207" t="s">
        <v>952</v>
      </c>
      <c r="B218" s="208" t="s">
        <v>150</v>
      </c>
      <c r="C218" s="208"/>
      <c r="D218" s="208"/>
      <c r="E218" s="208"/>
      <c r="F218" s="6"/>
      <c r="G218" s="35">
        <f>G219+G232+G246+G253</f>
        <v>17841.039999999997</v>
      </c>
      <c r="H218" s="35">
        <f t="shared" ref="H218:I218" si="99">H219+H232+H246+H253</f>
        <v>17911.609999999997</v>
      </c>
      <c r="I218" s="35">
        <f t="shared" si="99"/>
        <v>16362.029999999999</v>
      </c>
    </row>
    <row r="219" spans="1:9" ht="31.5" x14ac:dyDescent="0.25">
      <c r="A219" s="207" t="s">
        <v>639</v>
      </c>
      <c r="B219" s="208" t="s">
        <v>576</v>
      </c>
      <c r="C219" s="208"/>
      <c r="D219" s="389"/>
      <c r="E219" s="208"/>
      <c r="F219" s="388"/>
      <c r="G219" s="35">
        <f>G220</f>
        <v>16155.74</v>
      </c>
      <c r="H219" s="35">
        <f t="shared" ref="H219:I219" si="100">H220</f>
        <v>16655.309999999998</v>
      </c>
      <c r="I219" s="35">
        <f t="shared" si="100"/>
        <v>15105.73</v>
      </c>
    </row>
    <row r="220" spans="1:9" ht="15.75" x14ac:dyDescent="0.25">
      <c r="A220" s="386" t="s">
        <v>147</v>
      </c>
      <c r="B220" s="389" t="s">
        <v>576</v>
      </c>
      <c r="C220" s="389" t="s">
        <v>148</v>
      </c>
      <c r="D220" s="389"/>
      <c r="E220" s="208"/>
      <c r="F220" s="388"/>
      <c r="G220" s="9">
        <f>G221</f>
        <v>16155.74</v>
      </c>
      <c r="H220" s="9">
        <f t="shared" ref="H220:I221" si="101">H221</f>
        <v>16655.309999999998</v>
      </c>
      <c r="I220" s="9">
        <f t="shared" si="101"/>
        <v>15105.73</v>
      </c>
    </row>
    <row r="221" spans="1:9" ht="15.75" x14ac:dyDescent="0.25">
      <c r="A221" s="386" t="s">
        <v>149</v>
      </c>
      <c r="B221" s="389" t="s">
        <v>576</v>
      </c>
      <c r="C221" s="389" t="s">
        <v>148</v>
      </c>
      <c r="D221" s="389" t="s">
        <v>123</v>
      </c>
      <c r="E221" s="208"/>
      <c r="F221" s="388"/>
      <c r="G221" s="9">
        <f>G222</f>
        <v>16155.74</v>
      </c>
      <c r="H221" s="9">
        <f t="shared" si="101"/>
        <v>16655.309999999998</v>
      </c>
      <c r="I221" s="9">
        <f t="shared" si="101"/>
        <v>15105.73</v>
      </c>
    </row>
    <row r="222" spans="1:9" ht="15.75" x14ac:dyDescent="0.25">
      <c r="A222" s="386" t="s">
        <v>295</v>
      </c>
      <c r="B222" s="389" t="s">
        <v>577</v>
      </c>
      <c r="C222" s="389" t="s">
        <v>148</v>
      </c>
      <c r="D222" s="389" t="s">
        <v>123</v>
      </c>
      <c r="E222" s="389"/>
      <c r="F222" s="388"/>
      <c r="G222" s="9">
        <f>G223+G226+G229</f>
        <v>16155.74</v>
      </c>
      <c r="H222" s="9">
        <f t="shared" ref="H222:I222" si="102">H223+H226+H229</f>
        <v>16655.309999999998</v>
      </c>
      <c r="I222" s="9">
        <f t="shared" si="102"/>
        <v>15105.73</v>
      </c>
    </row>
    <row r="223" spans="1:9" ht="78.75" x14ac:dyDescent="0.25">
      <c r="A223" s="386" t="s">
        <v>87</v>
      </c>
      <c r="B223" s="389" t="s">
        <v>577</v>
      </c>
      <c r="C223" s="389" t="s">
        <v>148</v>
      </c>
      <c r="D223" s="389" t="s">
        <v>123</v>
      </c>
      <c r="E223" s="389" t="s">
        <v>88</v>
      </c>
      <c r="F223" s="388"/>
      <c r="G223" s="9">
        <f>G224</f>
        <v>13852.14</v>
      </c>
      <c r="H223" s="9">
        <f t="shared" ref="H223:I223" si="103">H224</f>
        <v>14390.93</v>
      </c>
      <c r="I223" s="9">
        <f t="shared" si="103"/>
        <v>15061.63</v>
      </c>
    </row>
    <row r="224" spans="1:9" ht="15.75" x14ac:dyDescent="0.25">
      <c r="A224" s="29" t="s">
        <v>171</v>
      </c>
      <c r="B224" s="389" t="s">
        <v>577</v>
      </c>
      <c r="C224" s="389" t="s">
        <v>148</v>
      </c>
      <c r="D224" s="389" t="s">
        <v>123</v>
      </c>
      <c r="E224" s="389" t="s">
        <v>120</v>
      </c>
      <c r="F224" s="388"/>
      <c r="G224" s="9">
        <f>'Ведом23-25'!I341</f>
        <v>13852.14</v>
      </c>
      <c r="H224" s="9">
        <f>'Ведом23-25'!J341</f>
        <v>14390.93</v>
      </c>
      <c r="I224" s="9">
        <f>'Ведом23-25'!K341</f>
        <v>15061.63</v>
      </c>
    </row>
    <row r="225" spans="1:9" ht="47.25" x14ac:dyDescent="0.25">
      <c r="A225" s="386" t="s">
        <v>937</v>
      </c>
      <c r="B225" s="389" t="s">
        <v>577</v>
      </c>
      <c r="C225" s="389" t="s">
        <v>148</v>
      </c>
      <c r="D225" s="389" t="s">
        <v>123</v>
      </c>
      <c r="E225" s="389" t="s">
        <v>120</v>
      </c>
      <c r="F225" s="388" t="s">
        <v>241</v>
      </c>
      <c r="G225" s="9">
        <f>G224</f>
        <v>13852.14</v>
      </c>
      <c r="H225" s="9">
        <f t="shared" ref="H225:I225" si="104">H224</f>
        <v>14390.93</v>
      </c>
      <c r="I225" s="9">
        <f t="shared" si="104"/>
        <v>15061.63</v>
      </c>
    </row>
    <row r="226" spans="1:9" ht="31.5" x14ac:dyDescent="0.25">
      <c r="A226" s="386" t="s">
        <v>91</v>
      </c>
      <c r="B226" s="389" t="s">
        <v>577</v>
      </c>
      <c r="C226" s="389" t="s">
        <v>148</v>
      </c>
      <c r="D226" s="389" t="s">
        <v>123</v>
      </c>
      <c r="E226" s="389" t="s">
        <v>92</v>
      </c>
      <c r="F226" s="388"/>
      <c r="G226" s="9">
        <f>G227</f>
        <v>2259.5</v>
      </c>
      <c r="H226" s="9">
        <f t="shared" ref="H226:I226" si="105">H227</f>
        <v>2220.2800000000002</v>
      </c>
      <c r="I226" s="9">
        <f t="shared" si="105"/>
        <v>0</v>
      </c>
    </row>
    <row r="227" spans="1:9" ht="31.5" x14ac:dyDescent="0.25">
      <c r="A227" s="386" t="s">
        <v>93</v>
      </c>
      <c r="B227" s="389" t="s">
        <v>577</v>
      </c>
      <c r="C227" s="389" t="s">
        <v>148</v>
      </c>
      <c r="D227" s="389" t="s">
        <v>123</v>
      </c>
      <c r="E227" s="389" t="s">
        <v>94</v>
      </c>
      <c r="F227" s="388"/>
      <c r="G227" s="9">
        <f>'Ведом23-25'!I343</f>
        <v>2259.5</v>
      </c>
      <c r="H227" s="9">
        <f>'Ведом23-25'!J343</f>
        <v>2220.2800000000002</v>
      </c>
      <c r="I227" s="9">
        <f>'Ведом23-25'!K343</f>
        <v>0</v>
      </c>
    </row>
    <row r="228" spans="1:9" ht="47.25" x14ac:dyDescent="0.25">
      <c r="A228" s="386" t="s">
        <v>937</v>
      </c>
      <c r="B228" s="389" t="s">
        <v>577</v>
      </c>
      <c r="C228" s="389" t="s">
        <v>148</v>
      </c>
      <c r="D228" s="389" t="s">
        <v>123</v>
      </c>
      <c r="E228" s="389" t="s">
        <v>94</v>
      </c>
      <c r="F228" s="388" t="s">
        <v>241</v>
      </c>
      <c r="G228" s="9">
        <f>G227</f>
        <v>2259.5</v>
      </c>
      <c r="H228" s="9">
        <f t="shared" ref="H228:I228" si="106">H227</f>
        <v>2220.2800000000002</v>
      </c>
      <c r="I228" s="9">
        <f t="shared" si="106"/>
        <v>0</v>
      </c>
    </row>
    <row r="229" spans="1:9" ht="15.75" x14ac:dyDescent="0.25">
      <c r="A229" s="386" t="s">
        <v>95</v>
      </c>
      <c r="B229" s="389" t="s">
        <v>577</v>
      </c>
      <c r="C229" s="389" t="s">
        <v>148</v>
      </c>
      <c r="D229" s="389" t="s">
        <v>123</v>
      </c>
      <c r="E229" s="389" t="s">
        <v>101</v>
      </c>
      <c r="F229" s="6"/>
      <c r="G229" s="9">
        <f>G230</f>
        <v>44.1</v>
      </c>
      <c r="H229" s="9">
        <f t="shared" ref="H229:I229" si="107">H230</f>
        <v>44.1</v>
      </c>
      <c r="I229" s="9">
        <f t="shared" si="107"/>
        <v>44.1</v>
      </c>
    </row>
    <row r="230" spans="1:9" ht="15.75" x14ac:dyDescent="0.25">
      <c r="A230" s="386" t="s">
        <v>268</v>
      </c>
      <c r="B230" s="389" t="s">
        <v>577</v>
      </c>
      <c r="C230" s="389" t="s">
        <v>148</v>
      </c>
      <c r="D230" s="389" t="s">
        <v>123</v>
      </c>
      <c r="E230" s="389" t="s">
        <v>97</v>
      </c>
      <c r="F230" s="388"/>
      <c r="G230" s="9">
        <f>'Ведом23-25'!I345</f>
        <v>44.1</v>
      </c>
      <c r="H230" s="9">
        <f>'Ведом23-25'!J345</f>
        <v>44.1</v>
      </c>
      <c r="I230" s="9">
        <f>'Ведом23-25'!K345</f>
        <v>44.1</v>
      </c>
    </row>
    <row r="231" spans="1:9" ht="47.25" x14ac:dyDescent="0.25">
      <c r="A231" s="386" t="s">
        <v>937</v>
      </c>
      <c r="B231" s="389" t="s">
        <v>577</v>
      </c>
      <c r="C231" s="389" t="s">
        <v>148</v>
      </c>
      <c r="D231" s="389" t="s">
        <v>123</v>
      </c>
      <c r="E231" s="389" t="s">
        <v>97</v>
      </c>
      <c r="F231" s="388" t="s">
        <v>241</v>
      </c>
      <c r="G231" s="9">
        <f>G230</f>
        <v>44.1</v>
      </c>
      <c r="H231" s="9">
        <f t="shared" ref="H231:I231" si="108">H230</f>
        <v>44.1</v>
      </c>
      <c r="I231" s="9">
        <f t="shared" si="108"/>
        <v>44.1</v>
      </c>
    </row>
    <row r="232" spans="1:9" ht="31.5" x14ac:dyDescent="0.25">
      <c r="A232" s="383" t="s">
        <v>642</v>
      </c>
      <c r="B232" s="208" t="s">
        <v>578</v>
      </c>
      <c r="C232" s="208"/>
      <c r="D232" s="389"/>
      <c r="E232" s="208"/>
      <c r="F232" s="388"/>
      <c r="G232" s="35">
        <f>G233</f>
        <v>342</v>
      </c>
      <c r="H232" s="35">
        <f t="shared" ref="H232:I232" si="109">H233</f>
        <v>42</v>
      </c>
      <c r="I232" s="35">
        <f t="shared" si="109"/>
        <v>42</v>
      </c>
    </row>
    <row r="233" spans="1:9" ht="15.75" x14ac:dyDescent="0.25">
      <c r="A233" s="386" t="s">
        <v>147</v>
      </c>
      <c r="B233" s="389" t="s">
        <v>578</v>
      </c>
      <c r="C233" s="389" t="s">
        <v>148</v>
      </c>
      <c r="D233" s="389"/>
      <c r="E233" s="208"/>
      <c r="F233" s="388"/>
      <c r="G233" s="9">
        <f>G234</f>
        <v>342</v>
      </c>
      <c r="H233" s="9">
        <f t="shared" ref="H233:I233" si="110">H234</f>
        <v>42</v>
      </c>
      <c r="I233" s="9">
        <f t="shared" si="110"/>
        <v>42</v>
      </c>
    </row>
    <row r="234" spans="1:9" ht="15.75" x14ac:dyDescent="0.25">
      <c r="A234" s="386" t="s">
        <v>149</v>
      </c>
      <c r="B234" s="389" t="s">
        <v>578</v>
      </c>
      <c r="C234" s="389" t="s">
        <v>148</v>
      </c>
      <c r="D234" s="389" t="s">
        <v>123</v>
      </c>
      <c r="E234" s="208"/>
      <c r="F234" s="388"/>
      <c r="G234" s="9">
        <f>G235+G239</f>
        <v>342</v>
      </c>
      <c r="H234" s="9">
        <f t="shared" ref="H234:I234" si="111">H235+H239</f>
        <v>42</v>
      </c>
      <c r="I234" s="9">
        <f t="shared" si="111"/>
        <v>42</v>
      </c>
    </row>
    <row r="235" spans="1:9" ht="20.45" customHeight="1" x14ac:dyDescent="0.25">
      <c r="A235" s="28" t="s">
        <v>294</v>
      </c>
      <c r="B235" s="389" t="s">
        <v>579</v>
      </c>
      <c r="C235" s="389" t="s">
        <v>148</v>
      </c>
      <c r="D235" s="389" t="s">
        <v>123</v>
      </c>
      <c r="E235" s="389"/>
      <c r="F235" s="388"/>
      <c r="G235" s="9">
        <f>G236</f>
        <v>42</v>
      </c>
      <c r="H235" s="9">
        <f t="shared" ref="H235:I236" si="112">H236</f>
        <v>42</v>
      </c>
      <c r="I235" s="9">
        <f t="shared" si="112"/>
        <v>42</v>
      </c>
    </row>
    <row r="236" spans="1:9" ht="15.75" x14ac:dyDescent="0.25">
      <c r="A236" s="386" t="s">
        <v>140</v>
      </c>
      <c r="B236" s="389" t="s">
        <v>579</v>
      </c>
      <c r="C236" s="389" t="s">
        <v>148</v>
      </c>
      <c r="D236" s="389" t="s">
        <v>123</v>
      </c>
      <c r="E236" s="389" t="s">
        <v>141</v>
      </c>
      <c r="F236" s="388"/>
      <c r="G236" s="9">
        <f>G237</f>
        <v>42</v>
      </c>
      <c r="H236" s="9">
        <f t="shared" si="112"/>
        <v>42</v>
      </c>
      <c r="I236" s="9">
        <f t="shared" si="112"/>
        <v>42</v>
      </c>
    </row>
    <row r="237" spans="1:9" ht="17.45" customHeight="1" x14ac:dyDescent="0.25">
      <c r="A237" s="386" t="s">
        <v>307</v>
      </c>
      <c r="B237" s="389" t="s">
        <v>579</v>
      </c>
      <c r="C237" s="389" t="s">
        <v>148</v>
      </c>
      <c r="D237" s="389" t="s">
        <v>123</v>
      </c>
      <c r="E237" s="389" t="s">
        <v>306</v>
      </c>
      <c r="F237" s="388"/>
      <c r="G237" s="9">
        <f>'Ведом23-25'!I349</f>
        <v>42</v>
      </c>
      <c r="H237" s="9">
        <f>'Ведом23-25'!J349</f>
        <v>42</v>
      </c>
      <c r="I237" s="9">
        <f>'Ведом23-25'!K349</f>
        <v>42</v>
      </c>
    </row>
    <row r="238" spans="1:9" ht="47.45" customHeight="1" x14ac:dyDescent="0.25">
      <c r="A238" s="386" t="s">
        <v>937</v>
      </c>
      <c r="B238" s="389" t="s">
        <v>579</v>
      </c>
      <c r="C238" s="389" t="s">
        <v>148</v>
      </c>
      <c r="D238" s="389" t="s">
        <v>123</v>
      </c>
      <c r="E238" s="389" t="s">
        <v>306</v>
      </c>
      <c r="F238" s="388" t="s">
        <v>241</v>
      </c>
      <c r="G238" s="9">
        <f>G237</f>
        <v>42</v>
      </c>
      <c r="H238" s="9">
        <f t="shared" ref="H238:I238" si="113">H237</f>
        <v>42</v>
      </c>
      <c r="I238" s="9">
        <f t="shared" si="113"/>
        <v>42</v>
      </c>
    </row>
    <row r="239" spans="1:9" ht="31.5" x14ac:dyDescent="0.25">
      <c r="A239" s="21" t="s">
        <v>303</v>
      </c>
      <c r="B239" s="389" t="s">
        <v>580</v>
      </c>
      <c r="C239" s="389" t="s">
        <v>148</v>
      </c>
      <c r="D239" s="389" t="s">
        <v>123</v>
      </c>
      <c r="E239" s="389"/>
      <c r="F239" s="388"/>
      <c r="G239" s="9">
        <f>G240</f>
        <v>300</v>
      </c>
      <c r="H239" s="9">
        <f t="shared" ref="H239:I240" si="114">H240</f>
        <v>0</v>
      </c>
      <c r="I239" s="9">
        <f t="shared" si="114"/>
        <v>0</v>
      </c>
    </row>
    <row r="240" spans="1:9" ht="48.2" customHeight="1" x14ac:dyDescent="0.25">
      <c r="A240" s="386" t="s">
        <v>87</v>
      </c>
      <c r="B240" s="389" t="s">
        <v>580</v>
      </c>
      <c r="C240" s="389" t="s">
        <v>148</v>
      </c>
      <c r="D240" s="389" t="s">
        <v>123</v>
      </c>
      <c r="E240" s="389" t="s">
        <v>88</v>
      </c>
      <c r="F240" s="388"/>
      <c r="G240" s="9">
        <f>G241</f>
        <v>300</v>
      </c>
      <c r="H240" s="9">
        <f t="shared" si="114"/>
        <v>0</v>
      </c>
      <c r="I240" s="9">
        <f t="shared" si="114"/>
        <v>0</v>
      </c>
    </row>
    <row r="241" spans="1:9" ht="15" customHeight="1" x14ac:dyDescent="0.25">
      <c r="A241" s="29" t="s">
        <v>171</v>
      </c>
      <c r="B241" s="389" t="s">
        <v>580</v>
      </c>
      <c r="C241" s="389" t="s">
        <v>148</v>
      </c>
      <c r="D241" s="389" t="s">
        <v>123</v>
      </c>
      <c r="E241" s="389" t="s">
        <v>120</v>
      </c>
      <c r="F241" s="388"/>
      <c r="G241" s="9">
        <f>'Ведом23-25'!I352</f>
        <v>300</v>
      </c>
      <c r="H241" s="9">
        <f>'Ведом23-25'!J352</f>
        <v>0</v>
      </c>
      <c r="I241" s="9">
        <f>'Ведом23-25'!K352</f>
        <v>0</v>
      </c>
    </row>
    <row r="242" spans="1:9" ht="49.15" customHeight="1" x14ac:dyDescent="0.25">
      <c r="A242" s="386" t="s">
        <v>937</v>
      </c>
      <c r="B242" s="389" t="s">
        <v>580</v>
      </c>
      <c r="C242" s="389" t="s">
        <v>148</v>
      </c>
      <c r="D242" s="389" t="s">
        <v>123</v>
      </c>
      <c r="E242" s="389" t="s">
        <v>120</v>
      </c>
      <c r="F242" s="388" t="s">
        <v>241</v>
      </c>
      <c r="G242" s="9">
        <f>G241</f>
        <v>300</v>
      </c>
      <c r="H242" s="9">
        <f t="shared" ref="H242:I242" si="115">H241</f>
        <v>0</v>
      </c>
      <c r="I242" s="9">
        <f t="shared" si="115"/>
        <v>0</v>
      </c>
    </row>
    <row r="243" spans="1:9" ht="35.450000000000003" customHeight="1" x14ac:dyDescent="0.25">
      <c r="A243" s="386" t="s">
        <v>91</v>
      </c>
      <c r="B243" s="389" t="s">
        <v>580</v>
      </c>
      <c r="C243" s="389" t="s">
        <v>148</v>
      </c>
      <c r="D243" s="389" t="s">
        <v>123</v>
      </c>
      <c r="E243" s="389" t="s">
        <v>92</v>
      </c>
      <c r="F243" s="388"/>
      <c r="G243" s="9">
        <f>G244</f>
        <v>0</v>
      </c>
      <c r="H243" s="9">
        <f t="shared" ref="H243:I243" si="116">H244</f>
        <v>0</v>
      </c>
      <c r="I243" s="9">
        <f t="shared" si="116"/>
        <v>0</v>
      </c>
    </row>
    <row r="244" spans="1:9" ht="37.15" customHeight="1" x14ac:dyDescent="0.25">
      <c r="A244" s="386" t="s">
        <v>93</v>
      </c>
      <c r="B244" s="389" t="s">
        <v>580</v>
      </c>
      <c r="C244" s="389" t="s">
        <v>148</v>
      </c>
      <c r="D244" s="389" t="s">
        <v>123</v>
      </c>
      <c r="E244" s="389" t="s">
        <v>94</v>
      </c>
      <c r="F244" s="388"/>
      <c r="G244" s="9">
        <f>'Ведом23-25'!I354</f>
        <v>0</v>
      </c>
      <c r="H244" s="9">
        <f>'Ведом23-25'!J354</f>
        <v>0</v>
      </c>
      <c r="I244" s="9">
        <f>'Ведом23-25'!K354</f>
        <v>0</v>
      </c>
    </row>
    <row r="245" spans="1:9" ht="51" customHeight="1" x14ac:dyDescent="0.25">
      <c r="A245" s="386" t="s">
        <v>937</v>
      </c>
      <c r="B245" s="389" t="s">
        <v>580</v>
      </c>
      <c r="C245" s="389" t="s">
        <v>148</v>
      </c>
      <c r="D245" s="389" t="s">
        <v>123</v>
      </c>
      <c r="E245" s="389" t="s">
        <v>94</v>
      </c>
      <c r="F245" s="388" t="s">
        <v>241</v>
      </c>
      <c r="G245" s="9">
        <f>G244</f>
        <v>0</v>
      </c>
      <c r="H245" s="9">
        <f t="shared" ref="H245:I245" si="117">H244</f>
        <v>0</v>
      </c>
      <c r="I245" s="9">
        <f t="shared" si="117"/>
        <v>0</v>
      </c>
    </row>
    <row r="246" spans="1:9" ht="33.75" customHeight="1" x14ac:dyDescent="0.25">
      <c r="A246" s="207" t="s">
        <v>394</v>
      </c>
      <c r="B246" s="208" t="s">
        <v>581</v>
      </c>
      <c r="C246" s="208"/>
      <c r="D246" s="388"/>
      <c r="E246" s="208"/>
      <c r="F246" s="388"/>
      <c r="G246" s="35">
        <f>G247</f>
        <v>473</v>
      </c>
      <c r="H246" s="35">
        <f t="shared" ref="H246:I246" si="118">H247</f>
        <v>344</v>
      </c>
      <c r="I246" s="35">
        <f t="shared" si="118"/>
        <v>344</v>
      </c>
    </row>
    <row r="247" spans="1:9" ht="15.75" x14ac:dyDescent="0.25">
      <c r="A247" s="386" t="s">
        <v>147</v>
      </c>
      <c r="B247" s="389" t="s">
        <v>581</v>
      </c>
      <c r="C247" s="389" t="s">
        <v>148</v>
      </c>
      <c r="D247" s="389"/>
      <c r="E247" s="208"/>
      <c r="F247" s="388"/>
      <c r="G247" s="9">
        <f>G248</f>
        <v>473</v>
      </c>
      <c r="H247" s="9">
        <f t="shared" ref="H247:I250" si="119">H248</f>
        <v>344</v>
      </c>
      <c r="I247" s="9">
        <f t="shared" si="119"/>
        <v>344</v>
      </c>
    </row>
    <row r="248" spans="1:9" ht="15.75" x14ac:dyDescent="0.25">
      <c r="A248" s="386" t="s">
        <v>149</v>
      </c>
      <c r="B248" s="389" t="s">
        <v>581</v>
      </c>
      <c r="C248" s="389" t="s">
        <v>148</v>
      </c>
      <c r="D248" s="389" t="s">
        <v>123</v>
      </c>
      <c r="E248" s="208"/>
      <c r="F248" s="388"/>
      <c r="G248" s="9">
        <f>G249</f>
        <v>473</v>
      </c>
      <c r="H248" s="9">
        <f t="shared" si="119"/>
        <v>344</v>
      </c>
      <c r="I248" s="9">
        <f t="shared" si="119"/>
        <v>344</v>
      </c>
    </row>
    <row r="249" spans="1:9" ht="47.25" x14ac:dyDescent="0.25">
      <c r="A249" s="386" t="s">
        <v>318</v>
      </c>
      <c r="B249" s="389" t="s">
        <v>582</v>
      </c>
      <c r="C249" s="389" t="s">
        <v>148</v>
      </c>
      <c r="D249" s="389" t="s">
        <v>123</v>
      </c>
      <c r="E249" s="389"/>
      <c r="F249" s="388"/>
      <c r="G249" s="9">
        <f>G250</f>
        <v>473</v>
      </c>
      <c r="H249" s="9">
        <f t="shared" si="119"/>
        <v>344</v>
      </c>
      <c r="I249" s="9">
        <f t="shared" si="119"/>
        <v>344</v>
      </c>
    </row>
    <row r="250" spans="1:9" ht="78.75" x14ac:dyDescent="0.25">
      <c r="A250" s="386" t="s">
        <v>87</v>
      </c>
      <c r="B250" s="389" t="s">
        <v>582</v>
      </c>
      <c r="C250" s="389" t="s">
        <v>148</v>
      </c>
      <c r="D250" s="389" t="s">
        <v>123</v>
      </c>
      <c r="E250" s="389" t="s">
        <v>88</v>
      </c>
      <c r="F250" s="388"/>
      <c r="G250" s="9">
        <f>G251</f>
        <v>473</v>
      </c>
      <c r="H250" s="9">
        <f t="shared" si="119"/>
        <v>344</v>
      </c>
      <c r="I250" s="9">
        <f t="shared" si="119"/>
        <v>344</v>
      </c>
    </row>
    <row r="251" spans="1:9" ht="15.75" x14ac:dyDescent="0.25">
      <c r="A251" s="386" t="s">
        <v>171</v>
      </c>
      <c r="B251" s="389" t="s">
        <v>582</v>
      </c>
      <c r="C251" s="389" t="s">
        <v>148</v>
      </c>
      <c r="D251" s="389" t="s">
        <v>123</v>
      </c>
      <c r="E251" s="389" t="s">
        <v>120</v>
      </c>
      <c r="F251" s="388"/>
      <c r="G251" s="9">
        <f>'Ведом23-25'!I358</f>
        <v>473</v>
      </c>
      <c r="H251" s="9">
        <f>'Ведом23-25'!J358</f>
        <v>344</v>
      </c>
      <c r="I251" s="9">
        <f>'Ведом23-25'!K358</f>
        <v>344</v>
      </c>
    </row>
    <row r="252" spans="1:9" ht="47.25" x14ac:dyDescent="0.25">
      <c r="A252" s="386" t="s">
        <v>937</v>
      </c>
      <c r="B252" s="389" t="s">
        <v>582</v>
      </c>
      <c r="C252" s="389" t="s">
        <v>148</v>
      </c>
      <c r="D252" s="389" t="s">
        <v>123</v>
      </c>
      <c r="E252" s="389" t="s">
        <v>120</v>
      </c>
      <c r="F252" s="388" t="s">
        <v>241</v>
      </c>
      <c r="G252" s="9">
        <f>G251</f>
        <v>473</v>
      </c>
      <c r="H252" s="9">
        <f t="shared" ref="H252:I252" si="120">H251</f>
        <v>344</v>
      </c>
      <c r="I252" s="9">
        <f t="shared" si="120"/>
        <v>344</v>
      </c>
    </row>
    <row r="253" spans="1:9" ht="47.25" x14ac:dyDescent="0.25">
      <c r="A253" s="207" t="s">
        <v>363</v>
      </c>
      <c r="B253" s="208" t="s">
        <v>583</v>
      </c>
      <c r="C253" s="208"/>
      <c r="D253" s="388"/>
      <c r="E253" s="208"/>
      <c r="F253" s="388"/>
      <c r="G253" s="35">
        <f>G254</f>
        <v>870.3</v>
      </c>
      <c r="H253" s="35">
        <f t="shared" ref="H253:I253" si="121">H254</f>
        <v>870.3</v>
      </c>
      <c r="I253" s="35">
        <f t="shared" si="121"/>
        <v>870.3</v>
      </c>
    </row>
    <row r="254" spans="1:9" ht="15.75" x14ac:dyDescent="0.25">
      <c r="A254" s="386" t="s">
        <v>147</v>
      </c>
      <c r="B254" s="389" t="s">
        <v>583</v>
      </c>
      <c r="C254" s="389" t="s">
        <v>148</v>
      </c>
      <c r="D254" s="389"/>
      <c r="E254" s="208"/>
      <c r="F254" s="388"/>
      <c r="G254" s="9">
        <f>G255</f>
        <v>870.3</v>
      </c>
      <c r="H254" s="9">
        <f t="shared" ref="H254:I257" si="122">H255</f>
        <v>870.3</v>
      </c>
      <c r="I254" s="9">
        <f t="shared" si="122"/>
        <v>870.3</v>
      </c>
    </row>
    <row r="255" spans="1:9" ht="15.75" x14ac:dyDescent="0.25">
      <c r="A255" s="386" t="s">
        <v>149</v>
      </c>
      <c r="B255" s="389" t="s">
        <v>583</v>
      </c>
      <c r="C255" s="389" t="s">
        <v>148</v>
      </c>
      <c r="D255" s="389" t="s">
        <v>123</v>
      </c>
      <c r="E255" s="208"/>
      <c r="F255" s="388"/>
      <c r="G255" s="9">
        <f>G256</f>
        <v>870.3</v>
      </c>
      <c r="H255" s="9">
        <f t="shared" si="122"/>
        <v>870.3</v>
      </c>
      <c r="I255" s="9">
        <f t="shared" si="122"/>
        <v>870.3</v>
      </c>
    </row>
    <row r="256" spans="1:9" ht="47.25" x14ac:dyDescent="0.25">
      <c r="A256" s="386" t="s">
        <v>908</v>
      </c>
      <c r="B256" s="389" t="s">
        <v>803</v>
      </c>
      <c r="C256" s="389" t="s">
        <v>148</v>
      </c>
      <c r="D256" s="389" t="s">
        <v>123</v>
      </c>
      <c r="E256" s="389"/>
      <c r="F256" s="388"/>
      <c r="G256" s="9">
        <f>G257</f>
        <v>870.3</v>
      </c>
      <c r="H256" s="9">
        <f t="shared" si="122"/>
        <v>870.3</v>
      </c>
      <c r="I256" s="9">
        <f t="shared" si="122"/>
        <v>870.3</v>
      </c>
    </row>
    <row r="257" spans="1:14" ht="81.599999999999994" customHeight="1" x14ac:dyDescent="0.25">
      <c r="A257" s="386" t="s">
        <v>87</v>
      </c>
      <c r="B257" s="389" t="s">
        <v>803</v>
      </c>
      <c r="C257" s="389" t="s">
        <v>148</v>
      </c>
      <c r="D257" s="389" t="s">
        <v>123</v>
      </c>
      <c r="E257" s="389" t="s">
        <v>88</v>
      </c>
      <c r="F257" s="388"/>
      <c r="G257" s="9">
        <f>G258</f>
        <v>870.3</v>
      </c>
      <c r="H257" s="9">
        <f t="shared" si="122"/>
        <v>870.3</v>
      </c>
      <c r="I257" s="9">
        <f t="shared" si="122"/>
        <v>870.3</v>
      </c>
    </row>
    <row r="258" spans="1:14" ht="29.45" customHeight="1" x14ac:dyDescent="0.25">
      <c r="A258" s="29" t="s">
        <v>171</v>
      </c>
      <c r="B258" s="389" t="s">
        <v>803</v>
      </c>
      <c r="C258" s="389" t="s">
        <v>148</v>
      </c>
      <c r="D258" s="389" t="s">
        <v>123</v>
      </c>
      <c r="E258" s="389" t="s">
        <v>120</v>
      </c>
      <c r="F258" s="388"/>
      <c r="G258" s="9">
        <f>'Ведом23-25'!I362</f>
        <v>870.3</v>
      </c>
      <c r="H258" s="9">
        <f>'Ведом23-25'!J362</f>
        <v>870.3</v>
      </c>
      <c r="I258" s="9">
        <f>'Ведом23-25'!K362</f>
        <v>870.3</v>
      </c>
    </row>
    <row r="259" spans="1:14" ht="54" customHeight="1" x14ac:dyDescent="0.25">
      <c r="A259" s="386" t="s">
        <v>937</v>
      </c>
      <c r="B259" s="389" t="s">
        <v>803</v>
      </c>
      <c r="C259" s="389" t="s">
        <v>148</v>
      </c>
      <c r="D259" s="389" t="s">
        <v>123</v>
      </c>
      <c r="E259" s="389" t="s">
        <v>120</v>
      </c>
      <c r="F259" s="388" t="s">
        <v>241</v>
      </c>
      <c r="G259" s="9">
        <f>G258</f>
        <v>870.3</v>
      </c>
      <c r="H259" s="9">
        <f t="shared" ref="H259:I259" si="123">H258</f>
        <v>870.3</v>
      </c>
      <c r="I259" s="9">
        <f t="shared" si="123"/>
        <v>870.3</v>
      </c>
    </row>
    <row r="260" spans="1:14" ht="47.25" x14ac:dyDescent="0.25">
      <c r="A260" s="207" t="s">
        <v>955</v>
      </c>
      <c r="B260" s="208" t="s">
        <v>165</v>
      </c>
      <c r="C260" s="208"/>
      <c r="D260" s="388"/>
      <c r="E260" s="388"/>
      <c r="F260" s="4"/>
      <c r="G260" s="35">
        <f>G261</f>
        <v>125</v>
      </c>
      <c r="H260" s="35">
        <f t="shared" ref="H260:I261" si="124">H261</f>
        <v>100</v>
      </c>
      <c r="I260" s="35">
        <f t="shared" si="124"/>
        <v>100</v>
      </c>
    </row>
    <row r="261" spans="1:14" ht="63" x14ac:dyDescent="0.25">
      <c r="A261" s="23" t="s">
        <v>466</v>
      </c>
      <c r="B261" s="208" t="s">
        <v>386</v>
      </c>
      <c r="C261" s="389"/>
      <c r="D261" s="388"/>
      <c r="E261" s="388"/>
      <c r="F261" s="4"/>
      <c r="G261" s="35">
        <f>G262</f>
        <v>125</v>
      </c>
      <c r="H261" s="35">
        <f t="shared" si="124"/>
        <v>100</v>
      </c>
      <c r="I261" s="35">
        <f t="shared" si="124"/>
        <v>100</v>
      </c>
    </row>
    <row r="262" spans="1:14" s="68" customFormat="1" ht="15.75" x14ac:dyDescent="0.25">
      <c r="A262" s="386" t="s">
        <v>147</v>
      </c>
      <c r="B262" s="389" t="s">
        <v>386</v>
      </c>
      <c r="C262" s="389" t="s">
        <v>148</v>
      </c>
      <c r="D262" s="388"/>
      <c r="E262" s="388"/>
      <c r="F262" s="4"/>
      <c r="G262" s="9">
        <f>G263+G268+G273</f>
        <v>125</v>
      </c>
      <c r="H262" s="9">
        <f t="shared" ref="H262:I262" si="125">H263+H268+H273</f>
        <v>100</v>
      </c>
      <c r="I262" s="9">
        <f t="shared" si="125"/>
        <v>100</v>
      </c>
      <c r="J262" s="232"/>
      <c r="K262" s="232"/>
      <c r="L262" s="232"/>
      <c r="M262" s="232"/>
      <c r="N262" s="232"/>
    </row>
    <row r="263" spans="1:14" s="68" customFormat="1" ht="15.75" x14ac:dyDescent="0.25">
      <c r="A263" s="386" t="s">
        <v>191</v>
      </c>
      <c r="B263" s="389" t="s">
        <v>386</v>
      </c>
      <c r="C263" s="389" t="s">
        <v>148</v>
      </c>
      <c r="D263" s="388" t="s">
        <v>84</v>
      </c>
      <c r="E263" s="388"/>
      <c r="F263" s="4"/>
      <c r="G263" s="9">
        <f>G264</f>
        <v>25</v>
      </c>
      <c r="H263" s="9">
        <f t="shared" ref="H263:I265" si="126">H264</f>
        <v>0</v>
      </c>
      <c r="I263" s="9">
        <f t="shared" si="126"/>
        <v>0</v>
      </c>
      <c r="J263" s="232"/>
      <c r="K263" s="232"/>
      <c r="L263" s="232"/>
      <c r="M263" s="232"/>
      <c r="N263" s="232"/>
    </row>
    <row r="264" spans="1:14" s="68" customFormat="1" ht="47.25" x14ac:dyDescent="0.25">
      <c r="A264" s="21" t="s">
        <v>509</v>
      </c>
      <c r="B264" s="389" t="s">
        <v>387</v>
      </c>
      <c r="C264" s="389" t="s">
        <v>148</v>
      </c>
      <c r="D264" s="388" t="s">
        <v>84</v>
      </c>
      <c r="E264" s="388"/>
      <c r="F264" s="4"/>
      <c r="G264" s="9">
        <f>G265</f>
        <v>25</v>
      </c>
      <c r="H264" s="9">
        <f t="shared" si="126"/>
        <v>0</v>
      </c>
      <c r="I264" s="9">
        <f t="shared" si="126"/>
        <v>0</v>
      </c>
      <c r="J264" s="232"/>
      <c r="K264" s="232"/>
      <c r="L264" s="232"/>
      <c r="M264" s="232"/>
      <c r="N264" s="232"/>
    </row>
    <row r="265" spans="1:14" s="68" customFormat="1" ht="31.5" x14ac:dyDescent="0.25">
      <c r="A265" s="21" t="s">
        <v>152</v>
      </c>
      <c r="B265" s="389" t="s">
        <v>387</v>
      </c>
      <c r="C265" s="389" t="s">
        <v>148</v>
      </c>
      <c r="D265" s="388" t="s">
        <v>84</v>
      </c>
      <c r="E265" s="389" t="s">
        <v>153</v>
      </c>
      <c r="F265" s="4"/>
      <c r="G265" s="9">
        <f>G266</f>
        <v>25</v>
      </c>
      <c r="H265" s="9">
        <f t="shared" si="126"/>
        <v>0</v>
      </c>
      <c r="I265" s="9">
        <f t="shared" si="126"/>
        <v>0</v>
      </c>
      <c r="J265" s="232"/>
      <c r="K265" s="232"/>
      <c r="L265" s="232"/>
      <c r="M265" s="232"/>
      <c r="N265" s="232"/>
    </row>
    <row r="266" spans="1:14" s="68" customFormat="1" ht="15.75" x14ac:dyDescent="0.25">
      <c r="A266" s="21" t="s">
        <v>154</v>
      </c>
      <c r="B266" s="389" t="s">
        <v>387</v>
      </c>
      <c r="C266" s="389" t="s">
        <v>148</v>
      </c>
      <c r="D266" s="388" t="s">
        <v>84</v>
      </c>
      <c r="E266" s="389" t="s">
        <v>155</v>
      </c>
      <c r="F266" s="4"/>
      <c r="G266" s="9">
        <f>'Ведом23-25'!I701</f>
        <v>25</v>
      </c>
      <c r="H266" s="9">
        <f>'Ведом23-25'!J701</f>
        <v>0</v>
      </c>
      <c r="I266" s="9">
        <f>'Ведом23-25'!K701</f>
        <v>0</v>
      </c>
      <c r="J266" s="232"/>
      <c r="K266" s="232"/>
      <c r="L266" s="232"/>
      <c r="M266" s="232"/>
      <c r="N266" s="232"/>
    </row>
    <row r="267" spans="1:14" s="68" customFormat="1" ht="31.5" x14ac:dyDescent="0.25">
      <c r="A267" s="97" t="s">
        <v>939</v>
      </c>
      <c r="B267" s="389" t="s">
        <v>387</v>
      </c>
      <c r="C267" s="389" t="s">
        <v>148</v>
      </c>
      <c r="D267" s="388" t="s">
        <v>84</v>
      </c>
      <c r="E267" s="389" t="s">
        <v>155</v>
      </c>
      <c r="F267" s="4">
        <v>906</v>
      </c>
      <c r="G267" s="9">
        <f>G266</f>
        <v>25</v>
      </c>
      <c r="H267" s="9">
        <f t="shared" ref="H267:I267" si="127">H266</f>
        <v>0</v>
      </c>
      <c r="I267" s="9">
        <f t="shared" si="127"/>
        <v>0</v>
      </c>
      <c r="J267" s="232"/>
      <c r="K267" s="232"/>
      <c r="L267" s="232"/>
      <c r="M267" s="232"/>
      <c r="N267" s="232"/>
    </row>
    <row r="268" spans="1:14" s="68" customFormat="1" ht="15.75" x14ac:dyDescent="0.25">
      <c r="A268" s="21" t="s">
        <v>193</v>
      </c>
      <c r="B268" s="389" t="s">
        <v>386</v>
      </c>
      <c r="C268" s="389" t="s">
        <v>148</v>
      </c>
      <c r="D268" s="388" t="s">
        <v>122</v>
      </c>
      <c r="E268" s="388"/>
      <c r="F268" s="4"/>
      <c r="G268" s="9">
        <f>G269</f>
        <v>40</v>
      </c>
      <c r="H268" s="9">
        <f t="shared" ref="H268:I270" si="128">H269</f>
        <v>40</v>
      </c>
      <c r="I268" s="9">
        <f t="shared" si="128"/>
        <v>40</v>
      </c>
      <c r="J268" s="232"/>
      <c r="K268" s="232"/>
      <c r="L268" s="232"/>
      <c r="M268" s="232"/>
      <c r="N268" s="232"/>
    </row>
    <row r="269" spans="1:14" s="68" customFormat="1" ht="47.25" x14ac:dyDescent="0.25">
      <c r="A269" s="21" t="s">
        <v>509</v>
      </c>
      <c r="B269" s="389" t="s">
        <v>387</v>
      </c>
      <c r="C269" s="389" t="s">
        <v>148</v>
      </c>
      <c r="D269" s="388" t="s">
        <v>122</v>
      </c>
      <c r="E269" s="388"/>
      <c r="F269" s="4"/>
      <c r="G269" s="9">
        <f>G270</f>
        <v>40</v>
      </c>
      <c r="H269" s="9">
        <f t="shared" si="128"/>
        <v>40</v>
      </c>
      <c r="I269" s="9">
        <f t="shared" si="128"/>
        <v>40</v>
      </c>
      <c r="J269" s="232"/>
      <c r="K269" s="232"/>
      <c r="L269" s="232"/>
      <c r="M269" s="232"/>
      <c r="N269" s="232"/>
    </row>
    <row r="270" spans="1:14" s="68" customFormat="1" ht="31.5" x14ac:dyDescent="0.25">
      <c r="A270" s="21" t="s">
        <v>152</v>
      </c>
      <c r="B270" s="389" t="s">
        <v>387</v>
      </c>
      <c r="C270" s="389" t="s">
        <v>148</v>
      </c>
      <c r="D270" s="388" t="s">
        <v>122</v>
      </c>
      <c r="E270" s="389" t="s">
        <v>153</v>
      </c>
      <c r="F270" s="4"/>
      <c r="G270" s="9">
        <f>G271</f>
        <v>40</v>
      </c>
      <c r="H270" s="9">
        <f t="shared" si="128"/>
        <v>40</v>
      </c>
      <c r="I270" s="9">
        <f t="shared" si="128"/>
        <v>40</v>
      </c>
      <c r="J270" s="232"/>
      <c r="K270" s="232"/>
      <c r="L270" s="232"/>
      <c r="M270" s="232"/>
      <c r="N270" s="232"/>
    </row>
    <row r="271" spans="1:14" s="68" customFormat="1" ht="15.75" x14ac:dyDescent="0.25">
      <c r="A271" s="21" t="s">
        <v>154</v>
      </c>
      <c r="B271" s="389" t="s">
        <v>387</v>
      </c>
      <c r="C271" s="389" t="s">
        <v>148</v>
      </c>
      <c r="D271" s="388" t="s">
        <v>122</v>
      </c>
      <c r="E271" s="389" t="s">
        <v>155</v>
      </c>
      <c r="F271" s="4"/>
      <c r="G271" s="9">
        <f>'Ведом23-25'!I776</f>
        <v>40</v>
      </c>
      <c r="H271" s="9">
        <f>'Ведом23-25'!J776</f>
        <v>40</v>
      </c>
      <c r="I271" s="9">
        <f>'Ведом23-25'!K776</f>
        <v>40</v>
      </c>
      <c r="J271" s="232"/>
      <c r="K271" s="232"/>
      <c r="L271" s="232"/>
      <c r="M271" s="232"/>
      <c r="N271" s="232"/>
    </row>
    <row r="272" spans="1:14" s="68" customFormat="1" ht="31.5" x14ac:dyDescent="0.25">
      <c r="A272" s="97" t="s">
        <v>939</v>
      </c>
      <c r="B272" s="389" t="s">
        <v>387</v>
      </c>
      <c r="C272" s="389" t="s">
        <v>148</v>
      </c>
      <c r="D272" s="388" t="s">
        <v>122</v>
      </c>
      <c r="E272" s="389" t="s">
        <v>155</v>
      </c>
      <c r="F272" s="4">
        <v>906</v>
      </c>
      <c r="G272" s="9">
        <f>G271</f>
        <v>40</v>
      </c>
      <c r="H272" s="9">
        <f t="shared" ref="H272:I272" si="129">H271</f>
        <v>40</v>
      </c>
      <c r="I272" s="9">
        <f t="shared" si="129"/>
        <v>40</v>
      </c>
      <c r="J272" s="232"/>
      <c r="K272" s="232"/>
      <c r="L272" s="232"/>
      <c r="M272" s="232"/>
      <c r="N272" s="232"/>
    </row>
    <row r="273" spans="1:14" s="68" customFormat="1" ht="15.75" x14ac:dyDescent="0.25">
      <c r="A273" s="386" t="s">
        <v>149</v>
      </c>
      <c r="B273" s="389" t="s">
        <v>386</v>
      </c>
      <c r="C273" s="389" t="s">
        <v>148</v>
      </c>
      <c r="D273" s="388" t="s">
        <v>123</v>
      </c>
      <c r="E273" s="41"/>
      <c r="F273" s="2"/>
      <c r="G273" s="9">
        <f>G274</f>
        <v>60</v>
      </c>
      <c r="H273" s="9">
        <f t="shared" ref="H273:I275" si="130">H274</f>
        <v>60</v>
      </c>
      <c r="I273" s="9">
        <f t="shared" si="130"/>
        <v>60</v>
      </c>
      <c r="J273" s="232"/>
      <c r="K273" s="232"/>
      <c r="L273" s="232"/>
      <c r="M273" s="232"/>
      <c r="N273" s="232"/>
    </row>
    <row r="274" spans="1:14" ht="47.25" x14ac:dyDescent="0.25">
      <c r="A274" s="21" t="s">
        <v>508</v>
      </c>
      <c r="B274" s="389" t="s">
        <v>467</v>
      </c>
      <c r="C274" s="389" t="s">
        <v>148</v>
      </c>
      <c r="D274" s="388" t="s">
        <v>123</v>
      </c>
      <c r="E274" s="42"/>
      <c r="F274" s="4"/>
      <c r="G274" s="9">
        <f>G275</f>
        <v>60</v>
      </c>
      <c r="H274" s="9">
        <f t="shared" si="130"/>
        <v>60</v>
      </c>
      <c r="I274" s="9">
        <f t="shared" si="130"/>
        <v>60</v>
      </c>
    </row>
    <row r="275" spans="1:14" ht="31.5" x14ac:dyDescent="0.25">
      <c r="A275" s="386" t="s">
        <v>91</v>
      </c>
      <c r="B275" s="389" t="s">
        <v>467</v>
      </c>
      <c r="C275" s="389" t="s">
        <v>148</v>
      </c>
      <c r="D275" s="388" t="s">
        <v>123</v>
      </c>
      <c r="E275" s="389" t="s">
        <v>92</v>
      </c>
      <c r="F275" s="4"/>
      <c r="G275" s="9">
        <f>G276</f>
        <v>60</v>
      </c>
      <c r="H275" s="9">
        <f t="shared" si="130"/>
        <v>60</v>
      </c>
      <c r="I275" s="9">
        <f t="shared" si="130"/>
        <v>60</v>
      </c>
    </row>
    <row r="276" spans="1:14" ht="31.5" x14ac:dyDescent="0.25">
      <c r="A276" s="386" t="s">
        <v>93</v>
      </c>
      <c r="B276" s="389" t="s">
        <v>467</v>
      </c>
      <c r="C276" s="389" t="s">
        <v>148</v>
      </c>
      <c r="D276" s="388" t="s">
        <v>123</v>
      </c>
      <c r="E276" s="389" t="s">
        <v>94</v>
      </c>
      <c r="F276" s="4"/>
      <c r="G276" s="9">
        <f>'Ведом23-25'!I367</f>
        <v>60</v>
      </c>
      <c r="H276" s="9">
        <f>'Ведом23-25'!J367</f>
        <v>60</v>
      </c>
      <c r="I276" s="9">
        <f>'Ведом23-25'!K367</f>
        <v>60</v>
      </c>
    </row>
    <row r="277" spans="1:14" ht="47.25" x14ac:dyDescent="0.25">
      <c r="A277" s="386" t="s">
        <v>937</v>
      </c>
      <c r="B277" s="389" t="s">
        <v>467</v>
      </c>
      <c r="C277" s="389" t="s">
        <v>148</v>
      </c>
      <c r="D277" s="388" t="s">
        <v>123</v>
      </c>
      <c r="E277" s="389" t="s">
        <v>94</v>
      </c>
      <c r="F277" s="4">
        <v>903</v>
      </c>
      <c r="G277" s="9">
        <f>G276</f>
        <v>60</v>
      </c>
      <c r="H277" s="9">
        <f t="shared" ref="H277:I277" si="131">H276</f>
        <v>60</v>
      </c>
      <c r="I277" s="9">
        <f t="shared" si="131"/>
        <v>60</v>
      </c>
    </row>
    <row r="278" spans="1:14" ht="47.25" x14ac:dyDescent="0.25">
      <c r="A278" s="239" t="s">
        <v>909</v>
      </c>
      <c r="B278" s="208" t="s">
        <v>269</v>
      </c>
      <c r="C278" s="213"/>
      <c r="D278" s="388"/>
      <c r="E278" s="208"/>
      <c r="F278" s="2"/>
      <c r="G278" s="35">
        <f>G279</f>
        <v>2154.54</v>
      </c>
      <c r="H278" s="35">
        <f t="shared" ref="H278:I279" si="132">H279</f>
        <v>2154.54</v>
      </c>
      <c r="I278" s="35">
        <f t="shared" si="132"/>
        <v>2154.54</v>
      </c>
    </row>
    <row r="279" spans="1:14" ht="47.25" x14ac:dyDescent="0.25">
      <c r="A279" s="239" t="s">
        <v>355</v>
      </c>
      <c r="B279" s="208" t="s">
        <v>353</v>
      </c>
      <c r="C279" s="208"/>
      <c r="D279" s="388"/>
      <c r="E279" s="208"/>
      <c r="F279" s="2"/>
      <c r="G279" s="35">
        <f>G280</f>
        <v>2154.54</v>
      </c>
      <c r="H279" s="35">
        <f t="shared" si="132"/>
        <v>2154.54</v>
      </c>
      <c r="I279" s="35">
        <f t="shared" si="132"/>
        <v>2154.54</v>
      </c>
    </row>
    <row r="280" spans="1:14" ht="15.75" x14ac:dyDescent="0.25">
      <c r="A280" s="20" t="s">
        <v>147</v>
      </c>
      <c r="B280" s="389" t="s">
        <v>353</v>
      </c>
      <c r="C280" s="210" t="s">
        <v>148</v>
      </c>
      <c r="D280" s="388"/>
      <c r="E280" s="208"/>
      <c r="F280" s="2"/>
      <c r="G280" s="9">
        <f>G281+G286+G291</f>
        <v>2154.54</v>
      </c>
      <c r="H280" s="9">
        <f t="shared" ref="H280:I280" si="133">H281+H286+H291</f>
        <v>2154.54</v>
      </c>
      <c r="I280" s="9">
        <f t="shared" si="133"/>
        <v>2154.54</v>
      </c>
    </row>
    <row r="281" spans="1:14" ht="15.75" x14ac:dyDescent="0.25">
      <c r="A281" s="20" t="s">
        <v>191</v>
      </c>
      <c r="B281" s="389" t="s">
        <v>353</v>
      </c>
      <c r="C281" s="210" t="s">
        <v>148</v>
      </c>
      <c r="D281" s="388" t="s">
        <v>84</v>
      </c>
      <c r="E281" s="208"/>
      <c r="F281" s="2"/>
      <c r="G281" s="9">
        <f>G282</f>
        <v>594</v>
      </c>
      <c r="H281" s="9">
        <f t="shared" ref="H281:I283" si="134">H282</f>
        <v>594</v>
      </c>
      <c r="I281" s="9">
        <f t="shared" si="134"/>
        <v>594</v>
      </c>
    </row>
    <row r="282" spans="1:14" ht="47.25" x14ac:dyDescent="0.25">
      <c r="A282" s="62" t="s">
        <v>284</v>
      </c>
      <c r="B282" s="389" t="s">
        <v>388</v>
      </c>
      <c r="C282" s="210" t="s">
        <v>148</v>
      </c>
      <c r="D282" s="388" t="s">
        <v>84</v>
      </c>
      <c r="E282" s="210"/>
      <c r="F282" s="2"/>
      <c r="G282" s="9">
        <f>G283</f>
        <v>594</v>
      </c>
      <c r="H282" s="9">
        <f t="shared" si="134"/>
        <v>594</v>
      </c>
      <c r="I282" s="9">
        <f t="shared" si="134"/>
        <v>594</v>
      </c>
    </row>
    <row r="283" spans="1:14" ht="31.5" x14ac:dyDescent="0.25">
      <c r="A283" s="20" t="s">
        <v>152</v>
      </c>
      <c r="B283" s="389" t="s">
        <v>388</v>
      </c>
      <c r="C283" s="210" t="s">
        <v>148</v>
      </c>
      <c r="D283" s="388" t="s">
        <v>84</v>
      </c>
      <c r="E283" s="210" t="s">
        <v>153</v>
      </c>
      <c r="F283" s="2"/>
      <c r="G283" s="9">
        <f>G284</f>
        <v>594</v>
      </c>
      <c r="H283" s="9">
        <f t="shared" si="134"/>
        <v>594</v>
      </c>
      <c r="I283" s="9">
        <f t="shared" si="134"/>
        <v>594</v>
      </c>
    </row>
    <row r="284" spans="1:14" ht="15.75" x14ac:dyDescent="0.25">
      <c r="A284" s="97" t="s">
        <v>154</v>
      </c>
      <c r="B284" s="389" t="s">
        <v>388</v>
      </c>
      <c r="C284" s="210" t="s">
        <v>148</v>
      </c>
      <c r="D284" s="388" t="s">
        <v>84</v>
      </c>
      <c r="E284" s="210" t="s">
        <v>155</v>
      </c>
      <c r="F284" s="2"/>
      <c r="G284" s="9">
        <f>'Ведом23-25'!I706</f>
        <v>594</v>
      </c>
      <c r="H284" s="9">
        <f>'Ведом23-25'!J706</f>
        <v>594</v>
      </c>
      <c r="I284" s="9">
        <f>'Ведом23-25'!K706</f>
        <v>594</v>
      </c>
    </row>
    <row r="285" spans="1:14" ht="31.5" x14ac:dyDescent="0.25">
      <c r="A285" s="97" t="s">
        <v>939</v>
      </c>
      <c r="B285" s="389" t="s">
        <v>388</v>
      </c>
      <c r="C285" s="210" t="s">
        <v>148</v>
      </c>
      <c r="D285" s="388" t="s">
        <v>84</v>
      </c>
      <c r="E285" s="210" t="s">
        <v>155</v>
      </c>
      <c r="F285" s="2">
        <v>906</v>
      </c>
      <c r="G285" s="9">
        <f>G284</f>
        <v>594</v>
      </c>
      <c r="H285" s="9">
        <f t="shared" ref="H285:I285" si="135">H284</f>
        <v>594</v>
      </c>
      <c r="I285" s="9">
        <f t="shared" si="135"/>
        <v>594</v>
      </c>
    </row>
    <row r="286" spans="1:14" ht="15.75" x14ac:dyDescent="0.25">
      <c r="A286" s="20" t="s">
        <v>193</v>
      </c>
      <c r="B286" s="389" t="s">
        <v>353</v>
      </c>
      <c r="C286" s="210" t="s">
        <v>148</v>
      </c>
      <c r="D286" s="388" t="s">
        <v>122</v>
      </c>
      <c r="E286" s="208"/>
      <c r="F286" s="2"/>
      <c r="G286" s="9">
        <f>G287</f>
        <v>867.84</v>
      </c>
      <c r="H286" s="9">
        <f t="shared" ref="H286:I288" si="136">H287</f>
        <v>867.84</v>
      </c>
      <c r="I286" s="9">
        <f t="shared" si="136"/>
        <v>867.84</v>
      </c>
    </row>
    <row r="287" spans="1:14" ht="47.25" x14ac:dyDescent="0.25">
      <c r="A287" s="62" t="s">
        <v>284</v>
      </c>
      <c r="B287" s="389" t="s">
        <v>388</v>
      </c>
      <c r="C287" s="210" t="s">
        <v>148</v>
      </c>
      <c r="D287" s="388" t="s">
        <v>122</v>
      </c>
      <c r="E287" s="210"/>
      <c r="F287" s="2"/>
      <c r="G287" s="9">
        <f>G288</f>
        <v>867.84</v>
      </c>
      <c r="H287" s="9">
        <f t="shared" si="136"/>
        <v>867.84</v>
      </c>
      <c r="I287" s="9">
        <f t="shared" si="136"/>
        <v>867.84</v>
      </c>
    </row>
    <row r="288" spans="1:14" ht="31.5" x14ac:dyDescent="0.25">
      <c r="A288" s="20" t="s">
        <v>152</v>
      </c>
      <c r="B288" s="389" t="s">
        <v>388</v>
      </c>
      <c r="C288" s="210" t="s">
        <v>148</v>
      </c>
      <c r="D288" s="388" t="s">
        <v>122</v>
      </c>
      <c r="E288" s="210" t="s">
        <v>153</v>
      </c>
      <c r="F288" s="2"/>
      <c r="G288" s="9">
        <f>G289</f>
        <v>867.84</v>
      </c>
      <c r="H288" s="9">
        <f t="shared" si="136"/>
        <v>867.84</v>
      </c>
      <c r="I288" s="9">
        <f t="shared" si="136"/>
        <v>867.84</v>
      </c>
    </row>
    <row r="289" spans="1:14" ht="15.75" x14ac:dyDescent="0.25">
      <c r="A289" s="97" t="s">
        <v>154</v>
      </c>
      <c r="B289" s="389" t="s">
        <v>388</v>
      </c>
      <c r="C289" s="210" t="s">
        <v>148</v>
      </c>
      <c r="D289" s="388" t="s">
        <v>122</v>
      </c>
      <c r="E289" s="210" t="s">
        <v>155</v>
      </c>
      <c r="F289" s="2"/>
      <c r="G289" s="9">
        <f>'Ведом23-25'!I781</f>
        <v>867.84</v>
      </c>
      <c r="H289" s="9">
        <f>'Ведом23-25'!J781</f>
        <v>867.84</v>
      </c>
      <c r="I289" s="9">
        <f>'Ведом23-25'!K781</f>
        <v>867.84</v>
      </c>
    </row>
    <row r="290" spans="1:14" ht="31.5" x14ac:dyDescent="0.25">
      <c r="A290" s="97" t="s">
        <v>939</v>
      </c>
      <c r="B290" s="389" t="s">
        <v>388</v>
      </c>
      <c r="C290" s="210" t="s">
        <v>148</v>
      </c>
      <c r="D290" s="388" t="s">
        <v>122</v>
      </c>
      <c r="E290" s="210" t="s">
        <v>155</v>
      </c>
      <c r="F290" s="2">
        <v>906</v>
      </c>
      <c r="G290" s="9">
        <f>G289</f>
        <v>867.84</v>
      </c>
      <c r="H290" s="9">
        <f t="shared" ref="H290:I290" si="137">H289</f>
        <v>867.84</v>
      </c>
      <c r="I290" s="9">
        <f t="shared" si="137"/>
        <v>867.84</v>
      </c>
    </row>
    <row r="291" spans="1:14" ht="15.75" x14ac:dyDescent="0.25">
      <c r="A291" s="20" t="s">
        <v>149</v>
      </c>
      <c r="B291" s="389" t="s">
        <v>353</v>
      </c>
      <c r="C291" s="210" t="s">
        <v>148</v>
      </c>
      <c r="D291" s="388" t="s">
        <v>123</v>
      </c>
      <c r="E291" s="208"/>
      <c r="F291" s="2"/>
      <c r="G291" s="9">
        <f>G292+G296</f>
        <v>692.7</v>
      </c>
      <c r="H291" s="9">
        <f t="shared" ref="H291:I291" si="138">H292+H296</f>
        <v>692.7</v>
      </c>
      <c r="I291" s="9">
        <f t="shared" si="138"/>
        <v>692.7</v>
      </c>
    </row>
    <row r="292" spans="1:14" ht="31.5" x14ac:dyDescent="0.25">
      <c r="A292" s="62" t="s">
        <v>447</v>
      </c>
      <c r="B292" s="389" t="s">
        <v>354</v>
      </c>
      <c r="C292" s="210" t="s">
        <v>148</v>
      </c>
      <c r="D292" s="388" t="s">
        <v>123</v>
      </c>
      <c r="E292" s="210"/>
      <c r="F292" s="2"/>
      <c r="G292" s="9">
        <f>G293</f>
        <v>390.3</v>
      </c>
      <c r="H292" s="9">
        <f t="shared" ref="H292:I293" si="139">H293</f>
        <v>390.3</v>
      </c>
      <c r="I292" s="9">
        <f t="shared" si="139"/>
        <v>390.3</v>
      </c>
    </row>
    <row r="293" spans="1:14" ht="31.5" x14ac:dyDescent="0.25">
      <c r="A293" s="386" t="s">
        <v>91</v>
      </c>
      <c r="B293" s="389" t="s">
        <v>354</v>
      </c>
      <c r="C293" s="210" t="s">
        <v>148</v>
      </c>
      <c r="D293" s="388" t="s">
        <v>123</v>
      </c>
      <c r="E293" s="210" t="s">
        <v>92</v>
      </c>
      <c r="F293" s="2"/>
      <c r="G293" s="9">
        <f>G294</f>
        <v>390.3</v>
      </c>
      <c r="H293" s="9">
        <f t="shared" si="139"/>
        <v>390.3</v>
      </c>
      <c r="I293" s="9">
        <f t="shared" si="139"/>
        <v>390.3</v>
      </c>
    </row>
    <row r="294" spans="1:14" ht="31.5" x14ac:dyDescent="0.25">
      <c r="A294" s="386" t="s">
        <v>93</v>
      </c>
      <c r="B294" s="389" t="s">
        <v>354</v>
      </c>
      <c r="C294" s="210" t="s">
        <v>148</v>
      </c>
      <c r="D294" s="388" t="s">
        <v>123</v>
      </c>
      <c r="E294" s="210" t="s">
        <v>94</v>
      </c>
      <c r="F294" s="2"/>
      <c r="G294" s="9">
        <f>'Ведом23-25'!I372</f>
        <v>390.3</v>
      </c>
      <c r="H294" s="9">
        <f>'Ведом23-25'!J372</f>
        <v>390.3</v>
      </c>
      <c r="I294" s="9">
        <f>'Ведом23-25'!K372</f>
        <v>390.3</v>
      </c>
    </row>
    <row r="295" spans="1:14" ht="47.25" x14ac:dyDescent="0.25">
      <c r="A295" s="386" t="s">
        <v>937</v>
      </c>
      <c r="B295" s="389" t="s">
        <v>354</v>
      </c>
      <c r="C295" s="210" t="s">
        <v>148</v>
      </c>
      <c r="D295" s="388" t="s">
        <v>123</v>
      </c>
      <c r="E295" s="210" t="s">
        <v>94</v>
      </c>
      <c r="F295" s="2">
        <v>903</v>
      </c>
      <c r="G295" s="9">
        <f>G294</f>
        <v>390.3</v>
      </c>
      <c r="H295" s="9">
        <f t="shared" ref="H295:I295" si="140">H294</f>
        <v>390.3</v>
      </c>
      <c r="I295" s="9">
        <f t="shared" si="140"/>
        <v>390.3</v>
      </c>
    </row>
    <row r="296" spans="1:14" ht="47.25" x14ac:dyDescent="0.25">
      <c r="A296" s="62" t="s">
        <v>284</v>
      </c>
      <c r="B296" s="389" t="s">
        <v>388</v>
      </c>
      <c r="C296" s="210" t="s">
        <v>148</v>
      </c>
      <c r="D296" s="388" t="s">
        <v>123</v>
      </c>
      <c r="E296" s="210"/>
      <c r="F296" s="2"/>
      <c r="G296" s="9">
        <f>G297</f>
        <v>302.39999999999998</v>
      </c>
      <c r="H296" s="9">
        <f t="shared" ref="H296:I297" si="141">H297</f>
        <v>302.39999999999998</v>
      </c>
      <c r="I296" s="9">
        <f t="shared" si="141"/>
        <v>302.39999999999998</v>
      </c>
    </row>
    <row r="297" spans="1:14" ht="31.5" x14ac:dyDescent="0.25">
      <c r="A297" s="20" t="s">
        <v>152</v>
      </c>
      <c r="B297" s="389" t="s">
        <v>388</v>
      </c>
      <c r="C297" s="210" t="s">
        <v>148</v>
      </c>
      <c r="D297" s="388" t="s">
        <v>123</v>
      </c>
      <c r="E297" s="210" t="s">
        <v>153</v>
      </c>
      <c r="F297" s="2"/>
      <c r="G297" s="9">
        <f>G298</f>
        <v>302.39999999999998</v>
      </c>
      <c r="H297" s="9">
        <f t="shared" si="141"/>
        <v>302.39999999999998</v>
      </c>
      <c r="I297" s="9">
        <f t="shared" si="141"/>
        <v>302.39999999999998</v>
      </c>
    </row>
    <row r="298" spans="1:14" ht="15.75" x14ac:dyDescent="0.25">
      <c r="A298" s="97" t="s">
        <v>154</v>
      </c>
      <c r="B298" s="389" t="s">
        <v>388</v>
      </c>
      <c r="C298" s="210" t="s">
        <v>148</v>
      </c>
      <c r="D298" s="388" t="s">
        <v>123</v>
      </c>
      <c r="E298" s="210" t="s">
        <v>155</v>
      </c>
      <c r="F298" s="2"/>
      <c r="G298" s="9">
        <f>'Ведом23-25'!I808</f>
        <v>302.39999999999998</v>
      </c>
      <c r="H298" s="9">
        <f>'Ведом23-25'!J808</f>
        <v>302.39999999999998</v>
      </c>
      <c r="I298" s="9">
        <f>'Ведом23-25'!K808</f>
        <v>302.39999999999998</v>
      </c>
    </row>
    <row r="299" spans="1:14" ht="31.5" x14ac:dyDescent="0.25">
      <c r="A299" s="97" t="s">
        <v>939</v>
      </c>
      <c r="B299" s="389" t="s">
        <v>388</v>
      </c>
      <c r="C299" s="210" t="s">
        <v>148</v>
      </c>
      <c r="D299" s="388" t="s">
        <v>123</v>
      </c>
      <c r="E299" s="210" t="s">
        <v>155</v>
      </c>
      <c r="F299" s="2">
        <v>906</v>
      </c>
      <c r="G299" s="9">
        <f>G298</f>
        <v>302.39999999999998</v>
      </c>
      <c r="H299" s="9">
        <f t="shared" ref="H299:I299" si="142">H298</f>
        <v>302.39999999999998</v>
      </c>
      <c r="I299" s="9">
        <f t="shared" si="142"/>
        <v>302.39999999999998</v>
      </c>
    </row>
    <row r="300" spans="1:14" s="384" customFormat="1" ht="15.75" x14ac:dyDescent="0.25">
      <c r="A300" s="23" t="s">
        <v>958</v>
      </c>
      <c r="B300" s="208"/>
      <c r="C300" s="6"/>
      <c r="D300" s="6"/>
      <c r="E300" s="6"/>
      <c r="F300" s="3"/>
      <c r="G300" s="35">
        <f>G9+G65+G218+G260+G278</f>
        <v>416621.71319999994</v>
      </c>
      <c r="H300" s="35">
        <f>H9+H65+H218+H260+H278</f>
        <v>416471.54024999996</v>
      </c>
      <c r="I300" s="35">
        <f>I9+I65+I218+I260+I278</f>
        <v>428605.39125000004</v>
      </c>
      <c r="J300" s="441"/>
      <c r="K300" s="441"/>
      <c r="L300" s="441"/>
      <c r="M300" s="441"/>
      <c r="N300" s="441"/>
    </row>
  </sheetData>
  <mergeCells count="11">
    <mergeCell ref="G7:I7"/>
    <mergeCell ref="F1:G1"/>
    <mergeCell ref="F2:G2"/>
    <mergeCell ref="F3:G3"/>
    <mergeCell ref="A5:I5"/>
    <mergeCell ref="A7:A8"/>
    <mergeCell ref="B7:B8"/>
    <mergeCell ref="C7:C8"/>
    <mergeCell ref="D7:D8"/>
    <mergeCell ref="E7:E8"/>
    <mergeCell ref="F7:F8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10</vt:i4>
      </vt:variant>
    </vt:vector>
  </HeadingPairs>
  <TitlesOfParts>
    <vt:vector size="25" baseType="lpstr">
      <vt:lpstr>Осн.показатели</vt:lpstr>
      <vt:lpstr>Параметры</vt:lpstr>
      <vt:lpstr>пр.1дох.23-25</vt:lpstr>
      <vt:lpstr>Пр.3 Рд,пр, ЦС,ВР 23-25</vt:lpstr>
      <vt:lpstr>Ведом23-25</vt:lpstr>
      <vt:lpstr>Рд,пр 23-25</vt:lpstr>
      <vt:lpstr>Долг</vt:lpstr>
      <vt:lpstr>пр.5 МП 23-25</vt:lpstr>
      <vt:lpstr>пр.6 Дет.бюджет</vt:lpstr>
      <vt:lpstr>пр.7 публ. 23-25</vt:lpstr>
      <vt:lpstr>пр.6.1 публ. 23-24</vt:lpstr>
      <vt:lpstr>пр.8 ист-ки 23-25</vt:lpstr>
      <vt:lpstr>пр.8.1.ист-ки 23-24 </vt:lpstr>
      <vt:lpstr>Лист1</vt:lpstr>
      <vt:lpstr>Лист2</vt:lpstr>
      <vt:lpstr>'Ведом23-25'!Область_печати</vt:lpstr>
      <vt:lpstr>Осн.показатели!Область_печати</vt:lpstr>
      <vt:lpstr>Параметры!Область_печати</vt:lpstr>
      <vt:lpstr>'пр.1дох.23-25'!Область_печати</vt:lpstr>
      <vt:lpstr>'Пр.3 Рд,пр, ЦС,ВР 23-25'!Область_печати</vt:lpstr>
      <vt:lpstr>'пр.5 МП 23-25'!Область_печати</vt:lpstr>
      <vt:lpstr>'пр.6 Дет.бюджет'!Область_печати</vt:lpstr>
      <vt:lpstr>'пр.7 публ. 23-25'!Область_печати</vt:lpstr>
      <vt:lpstr>'пр.8 ист-ки 23-25'!Область_печати</vt:lpstr>
      <vt:lpstr>'Рд,пр 23-25'!Область_печати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2022-11-17T01:42:27Z</dcterms:modified>
</cp:coreProperties>
</file>