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3125" yWindow="195" windowWidth="15120" windowHeight="12465"/>
  </bookViews>
  <sheets>
    <sheet name="Прил. январь 2023" sheetId="5" r:id="rId1"/>
    <sheet name="наборка объемов фин-я для Прогр" sheetId="2" state="hidden" r:id="rId2"/>
    <sheet name="Лист3" sheetId="3" state="hidden" r:id="rId3"/>
  </sheets>
  <definedNames>
    <definedName name="_xlnm.Print_Area" localSheetId="0">'Прил. январь 2023'!$A$1:$Q$200</definedName>
  </definedNames>
  <calcPr calcId="145621"/>
</workbook>
</file>

<file path=xl/calcChain.xml><?xml version="1.0" encoding="utf-8"?>
<calcChain xmlns="http://schemas.openxmlformats.org/spreadsheetml/2006/main">
  <c r="H194" i="5" l="1"/>
  <c r="I194" i="5"/>
  <c r="J194" i="5"/>
  <c r="K194" i="5"/>
  <c r="L194" i="5"/>
  <c r="M194" i="5"/>
  <c r="N194" i="5"/>
  <c r="O194" i="5"/>
  <c r="P194" i="5"/>
  <c r="Q194" i="5"/>
  <c r="H195" i="5"/>
  <c r="I195" i="5"/>
  <c r="J195" i="5"/>
  <c r="K195" i="5"/>
  <c r="L195" i="5"/>
  <c r="M195" i="5"/>
  <c r="N195" i="5"/>
  <c r="O195" i="5"/>
  <c r="P195" i="5"/>
  <c r="Q195" i="5"/>
  <c r="G195" i="5"/>
  <c r="G194" i="5"/>
  <c r="H193" i="5"/>
  <c r="I193" i="5"/>
  <c r="J193" i="5"/>
  <c r="K193" i="5"/>
  <c r="L193" i="5"/>
  <c r="M193" i="5"/>
  <c r="N193" i="5"/>
  <c r="O193" i="5"/>
  <c r="P193" i="5"/>
  <c r="Q193" i="5"/>
  <c r="G193" i="5"/>
  <c r="G134" i="5" l="1"/>
  <c r="G135" i="5"/>
  <c r="G136" i="5"/>
  <c r="G138" i="5"/>
  <c r="G139" i="5"/>
  <c r="G140" i="5"/>
  <c r="G143" i="5"/>
  <c r="G144" i="5"/>
  <c r="G145" i="5"/>
  <c r="G148" i="5"/>
  <c r="G149" i="5"/>
  <c r="G152" i="5"/>
  <c r="G153" i="5"/>
  <c r="G154" i="5"/>
  <c r="G156" i="5"/>
  <c r="G157" i="5"/>
  <c r="G158" i="5"/>
  <c r="G160" i="5"/>
  <c r="G161" i="5"/>
  <c r="G163" i="5"/>
  <c r="G164" i="5"/>
  <c r="G167" i="5"/>
  <c r="G168" i="5"/>
  <c r="G169" i="5"/>
  <c r="G171" i="5"/>
  <c r="G172" i="5"/>
  <c r="G173" i="5"/>
  <c r="G176" i="5"/>
  <c r="G177" i="5"/>
  <c r="G178" i="5"/>
  <c r="G179" i="5"/>
  <c r="G181" i="5"/>
  <c r="G182" i="5"/>
  <c r="G183" i="5"/>
  <c r="G184" i="5"/>
  <c r="G186" i="5"/>
  <c r="G187" i="5"/>
  <c r="G189" i="5"/>
  <c r="G190" i="5"/>
  <c r="G107" i="5"/>
  <c r="G108" i="5"/>
  <c r="G109" i="5"/>
  <c r="G110" i="5"/>
  <c r="G111" i="5"/>
  <c r="G112" i="5"/>
  <c r="G114" i="5"/>
  <c r="G115" i="5"/>
  <c r="G116" i="5"/>
  <c r="G117" i="5"/>
  <c r="G118" i="5"/>
  <c r="G119" i="5"/>
  <c r="G121" i="5"/>
  <c r="G122" i="5"/>
  <c r="G125" i="5"/>
  <c r="G126" i="5"/>
  <c r="G127" i="5"/>
  <c r="G130" i="5"/>
  <c r="G131" i="5"/>
  <c r="G92" i="5"/>
  <c r="G94" i="5"/>
  <c r="G95" i="5"/>
  <c r="G96" i="5"/>
  <c r="G99" i="5"/>
  <c r="G100" i="5"/>
  <c r="G101" i="5"/>
  <c r="G104" i="5"/>
  <c r="G105" i="5"/>
  <c r="G72" i="5"/>
  <c r="G74" i="5"/>
  <c r="G75" i="5"/>
  <c r="G77" i="5"/>
  <c r="G78" i="5"/>
  <c r="G79" i="5"/>
  <c r="G81" i="5"/>
  <c r="G82" i="5"/>
  <c r="G83" i="5"/>
  <c r="G85" i="5"/>
  <c r="G86" i="5"/>
  <c r="G87" i="5"/>
  <c r="G63" i="5"/>
  <c r="G64" i="5"/>
  <c r="G65" i="5"/>
  <c r="G67" i="5"/>
  <c r="G68" i="5"/>
  <c r="G69" i="5"/>
  <c r="G70" i="5"/>
  <c r="G71" i="5"/>
  <c r="G51" i="5"/>
  <c r="G52" i="5"/>
  <c r="G53" i="5"/>
  <c r="G55" i="5"/>
  <c r="G56" i="5"/>
  <c r="G57" i="5"/>
  <c r="G60" i="5"/>
  <c r="G61" i="5"/>
  <c r="G62" i="5"/>
  <c r="G37" i="5"/>
  <c r="G38" i="5"/>
  <c r="G40" i="5"/>
  <c r="G41" i="5"/>
  <c r="G42" i="5"/>
  <c r="G44" i="5"/>
  <c r="G45" i="5"/>
  <c r="G46" i="5"/>
  <c r="G47" i="5"/>
  <c r="G48" i="5"/>
  <c r="G49" i="5"/>
  <c r="G24" i="5"/>
  <c r="G25" i="5"/>
  <c r="G26" i="5"/>
  <c r="G27" i="5"/>
  <c r="G28" i="5"/>
  <c r="G30" i="5"/>
  <c r="G31" i="5"/>
  <c r="G32" i="5"/>
  <c r="G33" i="5"/>
  <c r="G34" i="5"/>
  <c r="G35" i="5"/>
  <c r="G14" i="5"/>
  <c r="G15" i="5"/>
  <c r="G17" i="5"/>
  <c r="G18" i="5"/>
  <c r="G19" i="5"/>
  <c r="G23" i="5"/>
  <c r="I147" i="5" l="1"/>
  <c r="L103" i="5" l="1"/>
  <c r="J191" i="5"/>
  <c r="K191" i="5"/>
  <c r="L191" i="5"/>
  <c r="G192" i="5" l="1"/>
  <c r="Q191" i="5"/>
  <c r="P191" i="5"/>
  <c r="O191" i="5"/>
  <c r="N191" i="5"/>
  <c r="M191" i="5"/>
  <c r="I191" i="5"/>
  <c r="H191" i="5"/>
  <c r="G191" i="5" s="1"/>
  <c r="Q188" i="5"/>
  <c r="P188" i="5"/>
  <c r="O188" i="5"/>
  <c r="N188" i="5"/>
  <c r="M188" i="5"/>
  <c r="L188" i="5"/>
  <c r="K188" i="5"/>
  <c r="J188" i="5"/>
  <c r="I188" i="5"/>
  <c r="H188" i="5"/>
  <c r="G188" i="5" s="1"/>
  <c r="Q185" i="5"/>
  <c r="P185" i="5"/>
  <c r="O185" i="5"/>
  <c r="N185" i="5"/>
  <c r="M185" i="5"/>
  <c r="L185" i="5"/>
  <c r="K185" i="5"/>
  <c r="J185" i="5"/>
  <c r="I185" i="5"/>
  <c r="H185" i="5"/>
  <c r="G185" i="5" s="1"/>
  <c r="Q180" i="5"/>
  <c r="Q174" i="5" s="1"/>
  <c r="P180" i="5"/>
  <c r="O180" i="5"/>
  <c r="O174" i="5" s="1"/>
  <c r="N180" i="5"/>
  <c r="N174" i="5" s="1"/>
  <c r="M180" i="5"/>
  <c r="M174" i="5" s="1"/>
  <c r="L180" i="5"/>
  <c r="K180" i="5"/>
  <c r="K174" i="5" s="1"/>
  <c r="J180" i="5"/>
  <c r="J174" i="5" s="1"/>
  <c r="I180" i="5"/>
  <c r="I174" i="5" s="1"/>
  <c r="H180" i="5"/>
  <c r="G180" i="5" s="1"/>
  <c r="H175" i="5"/>
  <c r="G175" i="5" s="1"/>
  <c r="P174" i="5"/>
  <c r="L174" i="5"/>
  <c r="H174" i="5"/>
  <c r="Q170" i="5"/>
  <c r="P170" i="5"/>
  <c r="O170" i="5"/>
  <c r="N170" i="5"/>
  <c r="M170" i="5"/>
  <c r="L170" i="5"/>
  <c r="K170" i="5"/>
  <c r="J170" i="5"/>
  <c r="I170" i="5"/>
  <c r="H170" i="5"/>
  <c r="Q166" i="5"/>
  <c r="P166" i="5"/>
  <c r="P165" i="5" s="1"/>
  <c r="O166" i="5"/>
  <c r="N166" i="5"/>
  <c r="N165" i="5" s="1"/>
  <c r="M166" i="5"/>
  <c r="L166" i="5"/>
  <c r="L165" i="5" s="1"/>
  <c r="K166" i="5"/>
  <c r="J166" i="5"/>
  <c r="I166" i="5"/>
  <c r="H166" i="5"/>
  <c r="Q165" i="5"/>
  <c r="O165" i="5"/>
  <c r="M165" i="5"/>
  <c r="K165" i="5"/>
  <c r="I165" i="5"/>
  <c r="Q162" i="5"/>
  <c r="P162" i="5"/>
  <c r="O162" i="5"/>
  <c r="N162" i="5"/>
  <c r="M162" i="5"/>
  <c r="L162" i="5"/>
  <c r="K162" i="5"/>
  <c r="J162" i="5"/>
  <c r="I162" i="5"/>
  <c r="H162" i="5"/>
  <c r="Q159" i="5"/>
  <c r="P159" i="5"/>
  <c r="O159" i="5"/>
  <c r="N159" i="5"/>
  <c r="M159" i="5"/>
  <c r="L159" i="5"/>
  <c r="K159" i="5"/>
  <c r="J159" i="5"/>
  <c r="I159" i="5"/>
  <c r="H159" i="5"/>
  <c r="Q155" i="5"/>
  <c r="P155" i="5"/>
  <c r="O155" i="5"/>
  <c r="N155" i="5"/>
  <c r="M155" i="5"/>
  <c r="L155" i="5"/>
  <c r="K155" i="5"/>
  <c r="J155" i="5"/>
  <c r="I155" i="5"/>
  <c r="H155" i="5"/>
  <c r="Q151" i="5"/>
  <c r="Q150" i="5" s="1"/>
  <c r="P151" i="5"/>
  <c r="O151" i="5"/>
  <c r="O150" i="5" s="1"/>
  <c r="N151" i="5"/>
  <c r="M151" i="5"/>
  <c r="M150" i="5" s="1"/>
  <c r="L151" i="5"/>
  <c r="K151" i="5"/>
  <c r="J151" i="5"/>
  <c r="I151" i="5"/>
  <c r="I150" i="5" s="1"/>
  <c r="H151" i="5"/>
  <c r="P150" i="5"/>
  <c r="N150" i="5"/>
  <c r="Q147" i="5"/>
  <c r="P147" i="5"/>
  <c r="O147" i="5"/>
  <c r="N147" i="5"/>
  <c r="M147" i="5"/>
  <c r="L147" i="5"/>
  <c r="K147" i="5"/>
  <c r="J147" i="5"/>
  <c r="H147" i="5"/>
  <c r="G147" i="5" s="1"/>
  <c r="L146" i="5"/>
  <c r="Q142" i="5"/>
  <c r="P142" i="5"/>
  <c r="P141" i="5" s="1"/>
  <c r="O142" i="5"/>
  <c r="O141" i="5" s="1"/>
  <c r="N142" i="5"/>
  <c r="N141" i="5" s="1"/>
  <c r="M142" i="5"/>
  <c r="L142" i="5"/>
  <c r="L141" i="5" s="1"/>
  <c r="K142" i="5"/>
  <c r="K141" i="5" s="1"/>
  <c r="J142" i="5"/>
  <c r="J141" i="5" s="1"/>
  <c r="I142" i="5"/>
  <c r="I141" i="5" s="1"/>
  <c r="H142" i="5"/>
  <c r="Q141" i="5"/>
  <c r="M141" i="5"/>
  <c r="Q137" i="5"/>
  <c r="P137" i="5"/>
  <c r="O137" i="5"/>
  <c r="N137" i="5"/>
  <c r="M137" i="5"/>
  <c r="L137" i="5"/>
  <c r="K137" i="5"/>
  <c r="J137" i="5"/>
  <c r="I137" i="5"/>
  <c r="H137" i="5"/>
  <c r="Q133" i="5"/>
  <c r="P133" i="5"/>
  <c r="P132" i="5" s="1"/>
  <c r="O133" i="5"/>
  <c r="O132" i="5" s="1"/>
  <c r="N133" i="5"/>
  <c r="M133" i="5"/>
  <c r="M132" i="5" s="1"/>
  <c r="L133" i="5"/>
  <c r="K133" i="5"/>
  <c r="J133" i="5"/>
  <c r="I133" i="5"/>
  <c r="H133" i="5"/>
  <c r="N132" i="5"/>
  <c r="H129" i="5"/>
  <c r="G129" i="5" s="1"/>
  <c r="Q128" i="5"/>
  <c r="P128" i="5"/>
  <c r="O128" i="5"/>
  <c r="N128" i="5"/>
  <c r="M128" i="5"/>
  <c r="L128" i="5"/>
  <c r="K128" i="5"/>
  <c r="J128" i="5"/>
  <c r="I128" i="5"/>
  <c r="Q124" i="5"/>
  <c r="P124" i="5"/>
  <c r="P123" i="5" s="1"/>
  <c r="O124" i="5"/>
  <c r="N124" i="5"/>
  <c r="M124" i="5"/>
  <c r="L124" i="5"/>
  <c r="L123" i="5" s="1"/>
  <c r="K124" i="5"/>
  <c r="J124" i="5"/>
  <c r="J123" i="5" s="1"/>
  <c r="I124" i="5"/>
  <c r="H124" i="5"/>
  <c r="G124" i="5" s="1"/>
  <c r="N123" i="5"/>
  <c r="Q120" i="5"/>
  <c r="P120" i="5"/>
  <c r="O120" i="5"/>
  <c r="N120" i="5"/>
  <c r="M120" i="5"/>
  <c r="L120" i="5"/>
  <c r="K120" i="5"/>
  <c r="J120" i="5"/>
  <c r="I120" i="5"/>
  <c r="H120" i="5"/>
  <c r="G120" i="5" s="1"/>
  <c r="Q113" i="5"/>
  <c r="P113" i="5"/>
  <c r="O113" i="5"/>
  <c r="N113" i="5"/>
  <c r="M113" i="5"/>
  <c r="L113" i="5"/>
  <c r="K113" i="5"/>
  <c r="J113" i="5"/>
  <c r="I113" i="5"/>
  <c r="H113" i="5"/>
  <c r="G113" i="5" s="1"/>
  <c r="Q106" i="5"/>
  <c r="P106" i="5"/>
  <c r="O106" i="5"/>
  <c r="N106" i="5"/>
  <c r="M106" i="5"/>
  <c r="L106" i="5"/>
  <c r="K106" i="5"/>
  <c r="J106" i="5"/>
  <c r="I106" i="5"/>
  <c r="H106" i="5"/>
  <c r="G106" i="5" s="1"/>
  <c r="Q103" i="5"/>
  <c r="P103" i="5"/>
  <c r="P102" i="5" s="1"/>
  <c r="O103" i="5"/>
  <c r="N103" i="5"/>
  <c r="N102" i="5" s="1"/>
  <c r="M103" i="5"/>
  <c r="L102" i="5"/>
  <c r="K103" i="5"/>
  <c r="K102" i="5" s="1"/>
  <c r="J103" i="5"/>
  <c r="I103" i="5"/>
  <c r="I102" i="5" s="1"/>
  <c r="H103" i="5"/>
  <c r="G103" i="5" s="1"/>
  <c r="Q102" i="5"/>
  <c r="O102" i="5"/>
  <c r="M102" i="5"/>
  <c r="Q98" i="5"/>
  <c r="P98" i="5"/>
  <c r="O98" i="5"/>
  <c r="N98" i="5"/>
  <c r="M98" i="5"/>
  <c r="L98" i="5"/>
  <c r="K98" i="5"/>
  <c r="J98" i="5"/>
  <c r="I98" i="5"/>
  <c r="H98" i="5"/>
  <c r="Q97" i="5"/>
  <c r="P97" i="5"/>
  <c r="O97" i="5"/>
  <c r="N97" i="5"/>
  <c r="M97" i="5"/>
  <c r="L97" i="5"/>
  <c r="K97" i="5"/>
  <c r="J97" i="5"/>
  <c r="I97" i="5"/>
  <c r="H97" i="5"/>
  <c r="Q93" i="5"/>
  <c r="P93" i="5"/>
  <c r="O93" i="5"/>
  <c r="N93" i="5"/>
  <c r="M93" i="5"/>
  <c r="L93" i="5"/>
  <c r="K93" i="5"/>
  <c r="J93" i="5"/>
  <c r="I93" i="5"/>
  <c r="H93" i="5"/>
  <c r="Q91" i="5"/>
  <c r="Q89" i="5" s="1"/>
  <c r="Q88" i="5" s="1"/>
  <c r="P91" i="5"/>
  <c r="O91" i="5"/>
  <c r="N91" i="5"/>
  <c r="M91" i="5"/>
  <c r="P90" i="5"/>
  <c r="N90" i="5"/>
  <c r="G90" i="5" s="1"/>
  <c r="O89" i="5"/>
  <c r="O88" i="5" s="1"/>
  <c r="K89" i="5"/>
  <c r="J89" i="5"/>
  <c r="I89" i="5"/>
  <c r="I88" i="5" s="1"/>
  <c r="H89" i="5"/>
  <c r="H88" i="5"/>
  <c r="Q84" i="5"/>
  <c r="P84" i="5"/>
  <c r="O84" i="5"/>
  <c r="N84" i="5"/>
  <c r="M84" i="5"/>
  <c r="L84" i="5"/>
  <c r="K84" i="5"/>
  <c r="J84" i="5"/>
  <c r="I84" i="5"/>
  <c r="H84" i="5"/>
  <c r="G84" i="5" s="1"/>
  <c r="Q80" i="5"/>
  <c r="P80" i="5"/>
  <c r="O80" i="5"/>
  <c r="N80" i="5"/>
  <c r="M80" i="5"/>
  <c r="L80" i="5"/>
  <c r="K80" i="5"/>
  <c r="J80" i="5"/>
  <c r="I80" i="5"/>
  <c r="H80" i="5"/>
  <c r="G80" i="5" s="1"/>
  <c r="Q76" i="5"/>
  <c r="P76" i="5"/>
  <c r="O76" i="5"/>
  <c r="N76" i="5"/>
  <c r="M76" i="5"/>
  <c r="L76" i="5"/>
  <c r="K76" i="5"/>
  <c r="J76" i="5"/>
  <c r="I76" i="5"/>
  <c r="H76" i="5"/>
  <c r="G76" i="5" s="1"/>
  <c r="Q73" i="5"/>
  <c r="P73" i="5"/>
  <c r="O73" i="5"/>
  <c r="N73" i="5"/>
  <c r="M73" i="5"/>
  <c r="L73" i="5"/>
  <c r="K73" i="5"/>
  <c r="J73" i="5"/>
  <c r="I73" i="5"/>
  <c r="H73" i="5"/>
  <c r="G73" i="5" s="1"/>
  <c r="Q66" i="5"/>
  <c r="P66" i="5"/>
  <c r="O66" i="5"/>
  <c r="N66" i="5"/>
  <c r="M66" i="5"/>
  <c r="L66" i="5"/>
  <c r="K66" i="5"/>
  <c r="J66" i="5"/>
  <c r="I66" i="5"/>
  <c r="H66" i="5"/>
  <c r="G66" i="5" s="1"/>
  <c r="Q59" i="5"/>
  <c r="Q58" i="5" s="1"/>
  <c r="P59" i="5"/>
  <c r="O59" i="5"/>
  <c r="O58" i="5" s="1"/>
  <c r="N59" i="5"/>
  <c r="N58" i="5" s="1"/>
  <c r="M59" i="5"/>
  <c r="M58" i="5" s="1"/>
  <c r="L59" i="5"/>
  <c r="K59" i="5"/>
  <c r="J59" i="5"/>
  <c r="I59" i="5"/>
  <c r="H59" i="5"/>
  <c r="G59" i="5" s="1"/>
  <c r="H58" i="5"/>
  <c r="Q54" i="5"/>
  <c r="P54" i="5"/>
  <c r="O54" i="5"/>
  <c r="N54" i="5"/>
  <c r="M54" i="5"/>
  <c r="L54" i="5"/>
  <c r="K54" i="5"/>
  <c r="J54" i="5"/>
  <c r="I54" i="5"/>
  <c r="H54" i="5"/>
  <c r="Q50" i="5"/>
  <c r="P50" i="5"/>
  <c r="O50" i="5"/>
  <c r="N50" i="5"/>
  <c r="M50" i="5"/>
  <c r="L50" i="5"/>
  <c r="K50" i="5"/>
  <c r="J50" i="5"/>
  <c r="I50" i="5"/>
  <c r="H50" i="5"/>
  <c r="G50" i="5" s="1"/>
  <c r="Q43" i="5"/>
  <c r="P43" i="5"/>
  <c r="O43" i="5"/>
  <c r="N43" i="5"/>
  <c r="M43" i="5"/>
  <c r="L43" i="5"/>
  <c r="K43" i="5"/>
  <c r="J43" i="5"/>
  <c r="I43" i="5"/>
  <c r="H43" i="5"/>
  <c r="G43" i="5" s="1"/>
  <c r="Q39" i="5"/>
  <c r="P39" i="5"/>
  <c r="O39" i="5"/>
  <c r="N39" i="5"/>
  <c r="M39" i="5"/>
  <c r="L39" i="5"/>
  <c r="K39" i="5"/>
  <c r="J39" i="5"/>
  <c r="I39" i="5"/>
  <c r="H39" i="5"/>
  <c r="G39" i="5" s="1"/>
  <c r="Q36" i="5"/>
  <c r="P36" i="5"/>
  <c r="O36" i="5"/>
  <c r="N36" i="5"/>
  <c r="M36" i="5"/>
  <c r="L36" i="5"/>
  <c r="K36" i="5"/>
  <c r="J36" i="5"/>
  <c r="I36" i="5"/>
  <c r="H36" i="5"/>
  <c r="G36" i="5" s="1"/>
  <c r="Q29" i="5"/>
  <c r="P29" i="5"/>
  <c r="O29" i="5"/>
  <c r="N29" i="5"/>
  <c r="M29" i="5"/>
  <c r="L29" i="5"/>
  <c r="K29" i="5"/>
  <c r="J29" i="5"/>
  <c r="I29" i="5"/>
  <c r="H29" i="5"/>
  <c r="G29" i="5" s="1"/>
  <c r="Q22" i="5"/>
  <c r="P22" i="5"/>
  <c r="P21" i="5" s="1"/>
  <c r="O22" i="5"/>
  <c r="N22" i="5"/>
  <c r="N21" i="5" s="1"/>
  <c r="M22" i="5"/>
  <c r="L22" i="5"/>
  <c r="K22" i="5"/>
  <c r="J22" i="5"/>
  <c r="I22" i="5"/>
  <c r="H22" i="5"/>
  <c r="G22" i="5" s="1"/>
  <c r="Q21" i="5"/>
  <c r="O21" i="5"/>
  <c r="M21" i="5"/>
  <c r="Q20" i="5"/>
  <c r="P20" i="5"/>
  <c r="O20" i="5"/>
  <c r="N20" i="5"/>
  <c r="M20" i="5"/>
  <c r="G20" i="5" s="1"/>
  <c r="Q16" i="5"/>
  <c r="P16" i="5"/>
  <c r="O16" i="5"/>
  <c r="N16" i="5"/>
  <c r="M16" i="5"/>
  <c r="L16" i="5"/>
  <c r="K16" i="5"/>
  <c r="J16" i="5"/>
  <c r="I16" i="5"/>
  <c r="H16" i="5"/>
  <c r="G16" i="5" s="1"/>
  <c r="Q13" i="5"/>
  <c r="P13" i="5"/>
  <c r="P12" i="5" s="1"/>
  <c r="O13" i="5"/>
  <c r="N13" i="5"/>
  <c r="N12" i="5" s="1"/>
  <c r="M13" i="5"/>
  <c r="L13" i="5"/>
  <c r="K13" i="5"/>
  <c r="K12" i="5" s="1"/>
  <c r="J13" i="5"/>
  <c r="J12" i="5" s="1"/>
  <c r="I13" i="5"/>
  <c r="I12" i="5" s="1"/>
  <c r="H13" i="5"/>
  <c r="G13" i="5" s="1"/>
  <c r="H12" i="5"/>
  <c r="G170" i="5" l="1"/>
  <c r="G54" i="5"/>
  <c r="G91" i="5"/>
  <c r="G166" i="5"/>
  <c r="G174" i="5"/>
  <c r="M12" i="5"/>
  <c r="O12" i="5"/>
  <c r="M89" i="5"/>
  <c r="G93" i="5"/>
  <c r="G97" i="5"/>
  <c r="G98" i="5"/>
  <c r="I123" i="5"/>
  <c r="K123" i="5"/>
  <c r="M123" i="5"/>
  <c r="O123" i="5"/>
  <c r="Q123" i="5"/>
  <c r="H132" i="5"/>
  <c r="G133" i="5"/>
  <c r="G137" i="5"/>
  <c r="G142" i="5"/>
  <c r="M146" i="5"/>
  <c r="N146" i="5" s="1"/>
  <c r="O146" i="5" s="1"/>
  <c r="P146" i="5" s="1"/>
  <c r="Q146" i="5" s="1"/>
  <c r="H150" i="5"/>
  <c r="G151" i="5"/>
  <c r="G155" i="5"/>
  <c r="G159" i="5"/>
  <c r="G162" i="5"/>
  <c r="Q12" i="5"/>
  <c r="I21" i="5"/>
  <c r="P58" i="5"/>
  <c r="Q132" i="5"/>
  <c r="L12" i="5"/>
  <c r="N89" i="5"/>
  <c r="K132" i="5"/>
  <c r="I132" i="5"/>
  <c r="J132" i="5"/>
  <c r="I58" i="5"/>
  <c r="G58" i="5" s="1"/>
  <c r="M88" i="5"/>
  <c r="L132" i="5"/>
  <c r="K88" i="5"/>
  <c r="L58" i="5"/>
  <c r="K58" i="5"/>
  <c r="L21" i="5"/>
  <c r="K150" i="5"/>
  <c r="L150" i="5"/>
  <c r="K21" i="5"/>
  <c r="J165" i="5"/>
  <c r="J150" i="5"/>
  <c r="J102" i="5"/>
  <c r="J88" i="5"/>
  <c r="J58" i="5"/>
  <c r="J21" i="5"/>
  <c r="H21" i="5"/>
  <c r="L89" i="5"/>
  <c r="G89" i="5" s="1"/>
  <c r="P89" i="5"/>
  <c r="P88" i="5" s="1"/>
  <c r="H102" i="5"/>
  <c r="G102" i="5" s="1"/>
  <c r="H128" i="5"/>
  <c r="G128" i="5" s="1"/>
  <c r="H141" i="5"/>
  <c r="G141" i="5" s="1"/>
  <c r="H165" i="5"/>
  <c r="G165" i="5" s="1"/>
  <c r="G88" i="5" l="1"/>
  <c r="G150" i="5"/>
  <c r="G132" i="5"/>
  <c r="G21" i="5"/>
  <c r="N88" i="5"/>
  <c r="G146" i="5"/>
  <c r="G12" i="5"/>
  <c r="L88" i="5"/>
  <c r="H123" i="5"/>
  <c r="G123" i="5" s="1"/>
  <c r="H16" i="2" l="1"/>
  <c r="F16" i="2"/>
  <c r="G16" i="2"/>
  <c r="E16" i="2"/>
  <c r="D16" i="2"/>
  <c r="F17" i="2"/>
  <c r="F13" i="2"/>
  <c r="E13" i="2"/>
  <c r="D13" i="2"/>
  <c r="C13" i="2"/>
  <c r="E15" i="2" l="1"/>
  <c r="D15" i="2"/>
  <c r="C15" i="2"/>
  <c r="C16" i="2"/>
  <c r="D17" i="2"/>
  <c r="G15" i="2"/>
  <c r="H17" i="2"/>
  <c r="C17" i="2"/>
  <c r="E17" i="2"/>
  <c r="E14" i="2"/>
  <c r="F14" i="2" l="1"/>
  <c r="D14" i="2"/>
  <c r="C14" i="2"/>
  <c r="G17" i="2"/>
  <c r="F15" i="2"/>
  <c r="H15" i="2"/>
  <c r="H14" i="2"/>
  <c r="G13" i="2" l="1"/>
  <c r="H13" i="2"/>
  <c r="G14" i="2" l="1"/>
  <c r="B14" i="2" s="1"/>
  <c r="B17" i="2"/>
  <c r="H18" i="2" l="1"/>
  <c r="E18" i="2"/>
  <c r="F18" i="2"/>
  <c r="G18" i="2"/>
  <c r="C18" i="2"/>
  <c r="D18" i="2"/>
  <c r="B15" i="2"/>
  <c r="B16" i="2"/>
  <c r="B13" i="2"/>
  <c r="B18" i="2" l="1"/>
</calcChain>
</file>

<file path=xl/comments1.xml><?xml version="1.0" encoding="utf-8"?>
<comments xmlns="http://schemas.openxmlformats.org/spreadsheetml/2006/main">
  <authors>
    <author>Автор</author>
  </authors>
  <commentList>
    <comment ref="B2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 018</t>
        </r>
      </text>
    </comment>
    <comment ref="B3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стандарт </t>
        </r>
      </text>
    </comment>
    <comment ref="B7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 041</t>
        </r>
      </text>
    </comment>
  </commentList>
</comments>
</file>

<file path=xl/sharedStrings.xml><?xml version="1.0" encoding="utf-8"?>
<sst xmlns="http://schemas.openxmlformats.org/spreadsheetml/2006/main" count="441" uniqueCount="172">
  <si>
    <t>1.1.</t>
  </si>
  <si>
    <t>1.2.</t>
  </si>
  <si>
    <t>1.3.</t>
  </si>
  <si>
    <t>№ п/п</t>
  </si>
  <si>
    <t>1.</t>
  </si>
  <si>
    <t>к муниципальной программе</t>
  </si>
  <si>
    <t>"Развитие системы образования</t>
  </si>
  <si>
    <t>в Омсукчанском городском округе</t>
  </si>
  <si>
    <t>на 2015-2020 г.г."</t>
  </si>
  <si>
    <t>Объем финансирования муниципальной программы "Развитие системы образования</t>
  </si>
  <si>
    <t>в Омсукчанском городском округе на 2015-2020 г.г." в разрезе подпрограмм с разбивкой по годам</t>
  </si>
  <si>
    <t>Объем финансирования всего</t>
  </si>
  <si>
    <t>в том числе по годам</t>
  </si>
  <si>
    <t>Наименование подпрограммы</t>
  </si>
  <si>
    <t>"Управление развитием отрасли образование в Омсукчанском городском округе"</t>
  </si>
  <si>
    <t>"Развитие общего образования в Омсукчанском городском округе"</t>
  </si>
  <si>
    <t>"Развитие дополнительного образования в Омсукчанском городском округе"</t>
  </si>
  <si>
    <t>"Развитие дошкольного образования в Омсукчанском городском округе"</t>
  </si>
  <si>
    <t>"Оздоровление детей в Омсукчанском городском округе"</t>
  </si>
  <si>
    <t>(тыс.руб.)</t>
  </si>
  <si>
    <t>Приложение №1</t>
  </si>
  <si>
    <t>ВСЕГО по Программе</t>
  </si>
  <si>
    <t>Наименование мероприятия</t>
  </si>
  <si>
    <t>Ответственный исполнитель</t>
  </si>
  <si>
    <t>Срок реализации</t>
  </si>
  <si>
    <t>2.</t>
  </si>
  <si>
    <t>2.1.</t>
  </si>
  <si>
    <t>2.2.</t>
  </si>
  <si>
    <t>2.3.</t>
  </si>
  <si>
    <t>2.4.</t>
  </si>
  <si>
    <t>3.</t>
  </si>
  <si>
    <t>3.1.</t>
  </si>
  <si>
    <t>3.2.</t>
  </si>
  <si>
    <t>3.3.</t>
  </si>
  <si>
    <t>4.</t>
  </si>
  <si>
    <t>4.1.</t>
  </si>
  <si>
    <t>5.</t>
  </si>
  <si>
    <t>5.1.</t>
  </si>
  <si>
    <t>Источник финансирования</t>
  </si>
  <si>
    <t xml:space="preserve">Целевые субсидии муниципальным учреждениям  на выполнение мероприятий по совершенствованию питания учащихся
</t>
  </si>
  <si>
    <t>Исполнитель</t>
  </si>
  <si>
    <t>Целевые субсидии на питание (завтрак или полдник) детей из многодетных семей, обучающихся в общеобразовательных организациях</t>
  </si>
  <si>
    <t xml:space="preserve">Целевые субсидии муниципальным учреждениям  на ремонт недвижимого имущества </t>
  </si>
  <si>
    <t>Целевые субсидии муниципальным учреждениям  на выплату стипендии учащимся</t>
  </si>
  <si>
    <t>Целевые субсидии на выполнение мероприятий по физической культуре и спорту</t>
  </si>
  <si>
    <t xml:space="preserve">Целевые субсидии муниципальным учреждениям  на выполнение мероприятий по организации питания </t>
  </si>
  <si>
    <t>Целевые субсидии муниципальным учреждениям  на оснащение</t>
  </si>
  <si>
    <t>Итого:</t>
  </si>
  <si>
    <t xml:space="preserve">Приложение </t>
  </si>
  <si>
    <t>Основное мероприятие "Обеспечение деятельности подведомственных учреждений"</t>
  </si>
  <si>
    <t>Управление образования АОГО</t>
  </si>
  <si>
    <t>МБДОУ "Детский сад п.Омсукчан"</t>
  </si>
  <si>
    <t>МБДОУ "Детский сад п.Дукат"</t>
  </si>
  <si>
    <t>Основное мероприятие "Осуществление государственных полномочий"</t>
  </si>
  <si>
    <t>МБОУ "СОШ п.Омсукчан"</t>
  </si>
  <si>
    <t>МБОУ "СОШ п.Дукат"</t>
  </si>
  <si>
    <t>МБОУ "ООШ п.Омсукчан"</t>
  </si>
  <si>
    <t>МБУДО "ЦДО п.Омсукчан"</t>
  </si>
  <si>
    <t>Целевые субсидии муниципальным учреждениям на оплату проезда к месту отдыха и обратно</t>
  </si>
  <si>
    <t>Целевые субсидии муниципальным учреждениям на оплату северных надбавок к заработной плате вновь прибывшим работникам</t>
  </si>
  <si>
    <t>Целевые субсидии муниципальным учреждениям  на оплату контейнера</t>
  </si>
  <si>
    <t>Основное мероприятие "Обеспечение гарантий работникам муниципальных  учреждений"</t>
  </si>
  <si>
    <t xml:space="preserve">Выполнение государственных полномочий по обеспечению ежемесячного денежного вознаграждения за классное руководство </t>
  </si>
  <si>
    <t>2.5.</t>
  </si>
  <si>
    <t>Основное мероприятие "Совершенствование питания учащихся"</t>
  </si>
  <si>
    <t>Основное мероприятие "Питание детей из многодетных семей"</t>
  </si>
  <si>
    <t>Целевые субсидии на организацию питания детей с ограниченными возможностями здоровья, обучающихся в общеобразовательных организациях</t>
  </si>
  <si>
    <t>Основное мероприятие "Питание детей с ограниченными возможностями здоровья"</t>
  </si>
  <si>
    <t>6.</t>
  </si>
  <si>
    <t>7.</t>
  </si>
  <si>
    <t>6.1.</t>
  </si>
  <si>
    <t>7.1.</t>
  </si>
  <si>
    <t>Основное мероприятие "Оздоровление детей и подростков"</t>
  </si>
  <si>
    <t>Управление образования АОМО</t>
  </si>
  <si>
    <t>ИТОГО по мероприятию:</t>
  </si>
  <si>
    <t>2021-2030</t>
  </si>
  <si>
    <t>Основное мероприятие "Развитие образовательных  учреждений"</t>
  </si>
  <si>
    <t>Проведение ремонта недвижимого имущества</t>
  </si>
  <si>
    <t>Материально-техническое оснащение муниципальных учреждений образования</t>
  </si>
  <si>
    <t>3.4.</t>
  </si>
  <si>
    <t>3.5.</t>
  </si>
  <si>
    <t>3.1.1.</t>
  </si>
  <si>
    <t>3.2.1.</t>
  </si>
  <si>
    <t>3.3.1.</t>
  </si>
  <si>
    <t>3.4.1.</t>
  </si>
  <si>
    <t>3.5.1.</t>
  </si>
  <si>
    <t>8.</t>
  </si>
  <si>
    <t>8.1.</t>
  </si>
  <si>
    <t>9.</t>
  </si>
  <si>
    <t>9.1.</t>
  </si>
  <si>
    <t>ВСЕГО ПО МУНИЦИПАЛЬНОЙ ПРОГРАММЕ:</t>
  </si>
  <si>
    <t>ВСЕГО:</t>
  </si>
  <si>
    <t>10.</t>
  </si>
  <si>
    <t>Организация питания в дошкольных организациях</t>
  </si>
  <si>
    <t>Основное мероприятие "Присмотр и уход за детьми, обучающимися в образовательных организациях, реализующих образовательные программы дошкольного образования, родители которых относятся к коренным малочисленным народам Севера"</t>
  </si>
  <si>
    <t>Итого</t>
  </si>
  <si>
    <t>Основное мероприятие "Организация бесплатного горячего  питание обучающихся"</t>
  </si>
  <si>
    <t>Основное мероприятие "Создание условий  для занятий физической культурой и спортом"</t>
  </si>
  <si>
    <t>Основное мероприятие "Формирование у обучающихся современных технологических и гуманитарных навыков"</t>
  </si>
  <si>
    <t>бюджет ОГО</t>
  </si>
  <si>
    <t>Осуществление  государственных полномочий по предоставлению дополнительных мер социальной поддержки работникам муниципальных образовательных учреждений</t>
  </si>
  <si>
    <t>областной бюджет</t>
  </si>
  <si>
    <t xml:space="preserve">Осуществление   государственных полномочий по предоставлению дополнительных мер социальной поддержки педагогическим работникам муниципальных образовательных учреждений </t>
  </si>
  <si>
    <t xml:space="preserve"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(Закон Магаданской области от 28 декабря 2004 года № 528-ОЗ) </t>
  </si>
  <si>
    <t xml:space="preserve">МБОУ "СОШ п.Омсукчан" </t>
  </si>
  <si>
    <t xml:space="preserve">МБОУ "СОШ п.Дукат" </t>
  </si>
  <si>
    <t xml:space="preserve">МБОУ "ООШ п.Омсукчан" </t>
  </si>
  <si>
    <t>федеральный бюджет</t>
  </si>
  <si>
    <t>2.6.</t>
  </si>
  <si>
    <t>11.</t>
  </si>
  <si>
    <t>Субсидии муниципальным учреждениям дошкольного образования на выполнение муниципального задания</t>
  </si>
  <si>
    <t>Субсидии муниципальным учреждениям общего образования на выполнение муниципального задания</t>
  </si>
  <si>
    <t>12.</t>
  </si>
  <si>
    <t>12.1.</t>
  </si>
  <si>
    <t>13.</t>
  </si>
  <si>
    <t>13.1.</t>
  </si>
  <si>
    <t>14.</t>
  </si>
  <si>
    <t>14.1.</t>
  </si>
  <si>
    <t>15.1.</t>
  </si>
  <si>
    <t>15.</t>
  </si>
  <si>
    <t>Объем финансирования муниципальной программы по годам</t>
  </si>
  <si>
    <t>2022-2023</t>
  </si>
  <si>
    <t>Поощрение лучших учеников общеобразовательных организаций</t>
  </si>
  <si>
    <t>Проведение спортивных мероприятий в общеобразовательных организациях</t>
  </si>
  <si>
    <t xml:space="preserve">Субсидии муниципальным учреждениям дополнительного образования на выполнение муниципального задания </t>
  </si>
  <si>
    <t>Осуществление  отдельных государственных полномочий по финансовому обеспечению муниципальных общеобразовательных организаций в части реализации ими государственного стандарта общего образования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</si>
  <si>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</si>
  <si>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2.7.</t>
  </si>
  <si>
    <t>Мероприятия по организации отдыха и оздоровления детей в лагерях дневного пребывания</t>
  </si>
  <si>
    <t>Целевые субсидии муниципальным учреждениям  на возмещение расходов по присмотру и уходу за детьми 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 дошкольного образования</t>
  </si>
  <si>
    <t>областной и федеральный бюджеты</t>
  </si>
  <si>
    <t>Организация  бесплатного горячего питания обучающихся , получающих начальное общее образование в муниципальных образовательных организациях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</si>
  <si>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</si>
  <si>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Обновление материально- технической базы для формирования  у обучающихся современных технологических и гуманитарных навыков</t>
  </si>
  <si>
    <t>10.1.</t>
  </si>
  <si>
    <t>Основное мероприятие"Обеспечение персонифицированного финансирования дополнительного образования детей"</t>
  </si>
  <si>
    <t>ИТОГО по мероприятию</t>
  </si>
  <si>
    <t>"Обеспечение персонифицированного финансирования дополнительного образования детей"</t>
  </si>
  <si>
    <t>16.</t>
  </si>
  <si>
    <t>16.1.</t>
  </si>
  <si>
    <t>Основное мероприятие "Антитеррористическая защищенность образовательных организаций"</t>
  </si>
  <si>
    <t>Повышение уровня антитеррористической защищенности образовательных организаций</t>
  </si>
  <si>
    <t>Основное мероприятие "Обустройство автогородсков в дошкольных образовательных организациях"</t>
  </si>
  <si>
    <t>17.</t>
  </si>
  <si>
    <t>17.1.</t>
  </si>
  <si>
    <t>Осуществление мероприятий по обустройству автогородков в дошкольных образовательных организациях</t>
  </si>
  <si>
    <t>18.</t>
  </si>
  <si>
    <t>18.1.</t>
  </si>
  <si>
    <t>Основное мероприятие "Реконструкция и капитальный ремонт общеобразовательных организаций"</t>
  </si>
  <si>
    <t>Осуществление мероприятий по реконструкции и капитальному ремонту общеобразовательных организаций</t>
  </si>
  <si>
    <t>19.1.</t>
  </si>
  <si>
    <t xml:space="preserve">к постановлению </t>
  </si>
  <si>
    <t>администрации</t>
  </si>
  <si>
    <t>______________________________________</t>
  </si>
  <si>
    <t xml:space="preserve">Целевые субсидии на возмещение расходов по присмотру и уходу за детьми, обучающимися в образовательных организациях, реализующих образовательные программы дошкольного образования, родители которых относятся к коренным малочисленным народам Севера </t>
  </si>
  <si>
    <t>3.6.</t>
  </si>
  <si>
    <t>3.6.1.</t>
  </si>
  <si>
    <t>Целевые субсидии по осуществлению гарантий и компенсаций расходов, связанных с переездом в районы Крайнего Севера</t>
  </si>
  <si>
    <t>Основное мероприятие "Содействие временному трудоустройству молодежи"</t>
  </si>
  <si>
    <t>Целевые субсидии на организацию трудоустройства несовершеннолетних граждан</t>
  </si>
  <si>
    <t>6.2.</t>
  </si>
  <si>
    <t>6.3.</t>
  </si>
  <si>
    <t>19.</t>
  </si>
  <si>
    <t>Мероприятия по осуществлению гарантий и компенсаций расходов, связанных с переездом в районы Крайнего Севера</t>
  </si>
  <si>
    <t>Основное мероприятие "Организация питания в образовательных учреждениях"</t>
  </si>
  <si>
    <t>Основное мероприятие "Цифровая образовательная среда"</t>
  </si>
  <si>
    <t>бюджет ОМО</t>
  </si>
  <si>
    <t xml:space="preserve">Перечень мероприятий муниципальной программы "Развитие образования в Омсукчанском муниципальном округе" </t>
  </si>
  <si>
    <t>Обеспечение образовательных организаций материально-технической базой для внедрения цифровой образовательной среды</t>
  </si>
  <si>
    <t>от 25.01.2023 № 74</t>
  </si>
  <si>
    <t xml:space="preserve">муниципального округа </t>
  </si>
  <si>
    <t>Осуществление  отдельных  государственных полномочий на финансовое обеспечение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</si>
</sst>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6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177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0" fillId="0" borderId="0" xfId="0" applyFill="1"/>
    <xf numFmtId="0" fontId="2" fillId="0" borderId="0" xfId="0" applyFont="1" applyFill="1"/>
    <xf numFmtId="0" fontId="8" fillId="0" borderId="0" xfId="0" applyFont="1" applyFill="1"/>
    <xf numFmtId="0" fontId="9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1" fontId="9" fillId="0" borderId="5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10" fillId="0" borderId="1" xfId="1" applyFont="1" applyFill="1" applyBorder="1" applyAlignment="1">
      <alignment horizontal="left" vertical="center" wrapText="1"/>
    </xf>
    <xf numFmtId="164" fontId="5" fillId="0" borderId="9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vertical="center" wrapText="1"/>
    </xf>
    <xf numFmtId="0" fontId="11" fillId="0" borderId="1" xfId="1" applyFont="1" applyFill="1" applyBorder="1" applyAlignment="1">
      <alignment vertical="center" wrapText="1"/>
    </xf>
    <xf numFmtId="0" fontId="11" fillId="0" borderId="5" xfId="1" applyFont="1" applyFill="1" applyBorder="1" applyAlignment="1">
      <alignment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2" fillId="0" borderId="6" xfId="0" applyNumberFormat="1" applyFont="1" applyFill="1" applyBorder="1" applyAlignment="1">
      <alignment horizontal="center" vertical="center" wrapText="1"/>
    </xf>
    <xf numFmtId="4" fontId="13" fillId="0" borderId="5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1" fillId="0" borderId="0" xfId="0" applyFont="1" applyFill="1"/>
    <xf numFmtId="164" fontId="5" fillId="0" borderId="4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4" fontId="12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" fontId="9" fillId="0" borderId="7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right" vertical="center" wrapText="1"/>
    </xf>
    <xf numFmtId="4" fontId="0" fillId="0" borderId="0" xfId="0" applyNumberFormat="1" applyFill="1" applyAlignment="1">
      <alignment horizontal="center"/>
    </xf>
    <xf numFmtId="4" fontId="7" fillId="0" borderId="0" xfId="0" applyNumberFormat="1" applyFont="1" applyFill="1" applyAlignment="1">
      <alignment horizontal="center" wrapText="1"/>
    </xf>
    <xf numFmtId="4" fontId="2" fillId="0" borderId="0" xfId="0" applyNumberFormat="1" applyFont="1" applyFill="1" applyAlignment="1">
      <alignment horizontal="center"/>
    </xf>
    <xf numFmtId="4" fontId="16" fillId="0" borderId="0" xfId="0" applyNumberFormat="1" applyFont="1" applyFill="1" applyAlignment="1">
      <alignment horizont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4" fontId="19" fillId="0" borderId="1" xfId="0" applyNumberFormat="1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center" vertical="center" wrapText="1"/>
    </xf>
    <xf numFmtId="4" fontId="20" fillId="0" borderId="5" xfId="0" applyNumberFormat="1" applyFont="1" applyFill="1" applyBorder="1" applyAlignment="1">
      <alignment horizontal="center" vertical="center" wrapText="1"/>
    </xf>
    <xf numFmtId="4" fontId="19" fillId="0" borderId="1" xfId="0" applyNumberFormat="1" applyFont="1" applyFill="1" applyBorder="1" applyAlignment="1">
      <alignment horizontal="center" vertical="center"/>
    </xf>
    <xf numFmtId="0" fontId="21" fillId="0" borderId="0" xfId="0" applyFont="1" applyFill="1"/>
    <xf numFmtId="0" fontId="11" fillId="0" borderId="1" xfId="0" applyFont="1" applyFill="1" applyBorder="1" applyAlignment="1">
      <alignment vertical="center" wrapText="1"/>
    </xf>
    <xf numFmtId="164" fontId="11" fillId="0" borderId="5" xfId="0" applyNumberFormat="1" applyFont="1" applyFill="1" applyBorder="1" applyAlignment="1">
      <alignment vertical="center" wrapText="1"/>
    </xf>
    <xf numFmtId="4" fontId="16" fillId="0" borderId="0" xfId="0" applyNumberFormat="1" applyFont="1" applyFill="1" applyAlignment="1"/>
    <xf numFmtId="164" fontId="23" fillId="0" borderId="1" xfId="0" applyNumberFormat="1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wrapText="1"/>
    </xf>
    <xf numFmtId="1" fontId="5" fillId="0" borderId="6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5" fillId="0" borderId="7" xfId="0" applyNumberFormat="1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4" fontId="0" fillId="2" borderId="0" xfId="0" applyNumberFormat="1" applyFill="1" applyAlignment="1">
      <alignment horizontal="center"/>
    </xf>
    <xf numFmtId="0" fontId="15" fillId="0" borderId="1" xfId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64" fontId="5" fillId="0" borderId="8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11" fillId="0" borderId="5" xfId="0" applyNumberFormat="1" applyFont="1" applyFill="1" applyBorder="1" applyAlignment="1">
      <alignment horizontal="left" vertical="center" wrapText="1"/>
    </xf>
    <xf numFmtId="0" fontId="22" fillId="0" borderId="6" xfId="0" applyFont="1" applyFill="1" applyBorder="1" applyAlignment="1">
      <alignment horizontal="left" vertical="center" wrapText="1"/>
    </xf>
    <xf numFmtId="1" fontId="5" fillId="0" borderId="5" xfId="0" applyNumberFormat="1" applyFont="1" applyFill="1" applyBorder="1" applyAlignment="1">
      <alignment horizontal="center" vertical="center" wrapText="1"/>
    </xf>
    <xf numFmtId="1" fontId="5" fillId="0" borderId="6" xfId="0" applyNumberFormat="1" applyFont="1" applyFill="1" applyBorder="1" applyAlignment="1">
      <alignment horizontal="center" vertical="center" wrapText="1"/>
    </xf>
    <xf numFmtId="0" fontId="11" fillId="0" borderId="7" xfId="0" applyNumberFormat="1" applyFont="1" applyFill="1" applyBorder="1" applyAlignment="1">
      <alignment horizontal="left" vertical="center" wrapText="1"/>
    </xf>
    <xf numFmtId="0" fontId="11" fillId="0" borderId="6" xfId="0" applyNumberFormat="1" applyFont="1" applyFill="1" applyBorder="1" applyAlignment="1">
      <alignment horizontal="left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0" fontId="14" fillId="0" borderId="3" xfId="1" applyFont="1" applyFill="1" applyBorder="1" applyAlignment="1">
      <alignment horizontal="left" vertical="center" wrapText="1"/>
    </xf>
    <xf numFmtId="0" fontId="14" fillId="0" borderId="2" xfId="1" applyFont="1" applyFill="1" applyBorder="1" applyAlignment="1">
      <alignment horizontal="left" vertical="center" wrapText="1"/>
    </xf>
    <xf numFmtId="0" fontId="14" fillId="0" borderId="4" xfId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left" vertical="center" wrapText="1"/>
    </xf>
    <xf numFmtId="0" fontId="11" fillId="0" borderId="7" xfId="1" applyFont="1" applyFill="1" applyBorder="1" applyAlignment="1">
      <alignment horizontal="left" vertical="center" wrapText="1"/>
    </xf>
    <xf numFmtId="0" fontId="11" fillId="0" borderId="6" xfId="1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1" fontId="5" fillId="0" borderId="7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164" fontId="1" fillId="0" borderId="3" xfId="0" applyNumberFormat="1" applyFont="1" applyFill="1" applyBorder="1" applyAlignment="1">
      <alignment horizontal="left" vertical="center" wrapText="1"/>
    </xf>
    <xf numFmtId="164" fontId="1" fillId="0" borderId="2" xfId="0" applyNumberFormat="1" applyFont="1" applyFill="1" applyBorder="1" applyAlignment="1">
      <alignment horizontal="left" vertical="center" wrapText="1"/>
    </xf>
    <xf numFmtId="164" fontId="1" fillId="0" borderId="4" xfId="0" applyNumberFormat="1" applyFont="1" applyFill="1" applyBorder="1" applyAlignment="1">
      <alignment horizontal="left" vertical="center" wrapText="1"/>
    </xf>
    <xf numFmtId="164" fontId="11" fillId="0" borderId="5" xfId="0" applyNumberFormat="1" applyFont="1" applyFill="1" applyBorder="1" applyAlignment="1">
      <alignment horizontal="left" vertical="center" wrapText="1"/>
    </xf>
    <xf numFmtId="164" fontId="11" fillId="0" borderId="7" xfId="0" applyNumberFormat="1" applyFont="1" applyFill="1" applyBorder="1" applyAlignment="1">
      <alignment horizontal="left" vertical="center" wrapText="1"/>
    </xf>
    <xf numFmtId="164" fontId="11" fillId="0" borderId="6" xfId="0" applyNumberFormat="1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horizontal="left" vertical="center" wrapText="1"/>
    </xf>
    <xf numFmtId="2" fontId="5" fillId="0" borderId="5" xfId="0" applyNumberFormat="1" applyFont="1" applyFill="1" applyBorder="1" applyAlignment="1">
      <alignment horizontal="center" vertical="center" wrapText="1"/>
    </xf>
    <xf numFmtId="2" fontId="5" fillId="0" borderId="7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6" fillId="0" borderId="0" xfId="0" applyNumberFormat="1" applyFont="1" applyFill="1" applyAlignment="1">
      <alignment horizontal="left" wrapText="1"/>
    </xf>
    <xf numFmtId="4" fontId="16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15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CCE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00"/>
  <sheetViews>
    <sheetView tabSelected="1" view="pageBreakPreview" topLeftCell="A31" zoomScale="75" zoomScaleSheetLayoutView="75" workbookViewId="0">
      <selection activeCell="B39" sqref="B39:B42"/>
    </sheetView>
  </sheetViews>
  <sheetFormatPr defaultColWidth="9.140625" defaultRowHeight="15" x14ac:dyDescent="0.25"/>
  <cols>
    <col min="1" max="1" width="7" style="9" customWidth="1"/>
    <col min="2" max="2" width="43.42578125" style="57" customWidth="1"/>
    <col min="3" max="3" width="13.28515625" style="9" customWidth="1"/>
    <col min="4" max="4" width="14.28515625" style="9" customWidth="1"/>
    <col min="5" max="5" width="8.7109375" style="9" customWidth="1"/>
    <col min="6" max="6" width="17.140625" style="9" customWidth="1"/>
    <col min="7" max="7" width="14.7109375" style="46" bestFit="1" customWidth="1"/>
    <col min="8" max="8" width="15.7109375" style="46" customWidth="1"/>
    <col min="9" max="9" width="12.7109375" style="75" bestFit="1" customWidth="1"/>
    <col min="10" max="10" width="13.140625" style="75" customWidth="1"/>
    <col min="11" max="11" width="12.85546875" style="75" customWidth="1"/>
    <col min="12" max="12" width="14.7109375" style="75" customWidth="1"/>
    <col min="13" max="13" width="12.85546875" style="46" customWidth="1"/>
    <col min="14" max="14" width="13.140625" style="46" customWidth="1"/>
    <col min="15" max="16" width="14.28515625" style="46" customWidth="1"/>
    <col min="17" max="17" width="13.5703125" style="46" customWidth="1"/>
    <col min="18" max="16384" width="9.140625" style="9"/>
  </cols>
  <sheetData>
    <row r="1" spans="1:17" ht="18.75" x14ac:dyDescent="0.3">
      <c r="I1" s="46"/>
      <c r="J1" s="46"/>
      <c r="K1" s="46"/>
      <c r="L1" s="46"/>
      <c r="P1" s="60" t="s">
        <v>48</v>
      </c>
      <c r="Q1" s="60"/>
    </row>
    <row r="2" spans="1:17" ht="20.25" customHeight="1" x14ac:dyDescent="0.3">
      <c r="I2" s="46"/>
      <c r="J2" s="46"/>
      <c r="K2" s="46"/>
      <c r="L2" s="46"/>
      <c r="P2" s="60" t="s">
        <v>151</v>
      </c>
      <c r="Q2" s="60"/>
    </row>
    <row r="3" spans="1:17" ht="20.25" customHeight="1" x14ac:dyDescent="0.3">
      <c r="I3" s="46"/>
      <c r="J3" s="46"/>
      <c r="K3" s="46"/>
      <c r="L3" s="46"/>
      <c r="P3" s="60" t="s">
        <v>152</v>
      </c>
      <c r="Q3" s="60"/>
    </row>
    <row r="4" spans="1:17" ht="19.7" customHeight="1" x14ac:dyDescent="0.3">
      <c r="I4" s="46"/>
      <c r="J4" s="46"/>
      <c r="K4" s="46"/>
      <c r="L4" s="46"/>
      <c r="M4" s="47"/>
      <c r="N4" s="47"/>
      <c r="O4" s="47"/>
      <c r="P4" s="156" t="s">
        <v>170</v>
      </c>
      <c r="Q4" s="156"/>
    </row>
    <row r="5" spans="1:17" ht="20.25" customHeight="1" x14ac:dyDescent="0.3">
      <c r="I5" s="46"/>
      <c r="J5" s="46"/>
      <c r="K5" s="46"/>
      <c r="L5" s="46"/>
      <c r="N5" s="48"/>
      <c r="O5" s="48"/>
      <c r="P5" s="157" t="s">
        <v>169</v>
      </c>
      <c r="Q5" s="157"/>
    </row>
    <row r="6" spans="1:17" ht="20.25" customHeight="1" x14ac:dyDescent="0.3">
      <c r="I6" s="46"/>
      <c r="J6" s="46"/>
      <c r="K6" s="46"/>
      <c r="L6" s="46"/>
      <c r="N6" s="48"/>
      <c r="O6" s="48"/>
      <c r="P6" s="49"/>
      <c r="Q6" s="49"/>
    </row>
    <row r="7" spans="1:17" ht="15.75" hidden="1" x14ac:dyDescent="0.25">
      <c r="I7" s="46"/>
      <c r="J7" s="46"/>
      <c r="K7" s="46"/>
      <c r="L7" s="46"/>
      <c r="N7" s="48"/>
    </row>
    <row r="8" spans="1:17" ht="20.45" customHeight="1" x14ac:dyDescent="0.25">
      <c r="A8" s="158" t="s">
        <v>167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</row>
    <row r="9" spans="1:17" ht="15.75" x14ac:dyDescent="0.25">
      <c r="I9" s="46"/>
      <c r="J9" s="46"/>
      <c r="K9" s="46"/>
      <c r="L9" s="46"/>
      <c r="Q9" s="48" t="s">
        <v>19</v>
      </c>
    </row>
    <row r="10" spans="1:17" ht="23.25" customHeight="1" x14ac:dyDescent="0.25">
      <c r="A10" s="90" t="s">
        <v>3</v>
      </c>
      <c r="B10" s="159" t="s">
        <v>22</v>
      </c>
      <c r="C10" s="90" t="s">
        <v>23</v>
      </c>
      <c r="D10" s="90" t="s">
        <v>40</v>
      </c>
      <c r="E10" s="90" t="s">
        <v>24</v>
      </c>
      <c r="F10" s="127" t="s">
        <v>38</v>
      </c>
      <c r="G10" s="161" t="s">
        <v>120</v>
      </c>
      <c r="H10" s="162"/>
      <c r="I10" s="162"/>
      <c r="J10" s="162"/>
      <c r="K10" s="162"/>
      <c r="L10" s="162"/>
      <c r="M10" s="162"/>
      <c r="N10" s="162"/>
      <c r="O10" s="162"/>
      <c r="P10" s="162"/>
      <c r="Q10" s="163"/>
    </row>
    <row r="11" spans="1:17" s="11" customFormat="1" ht="21.75" customHeight="1" x14ac:dyDescent="0.25">
      <c r="A11" s="91"/>
      <c r="B11" s="160"/>
      <c r="C11" s="91"/>
      <c r="D11" s="91"/>
      <c r="E11" s="91"/>
      <c r="F11" s="127"/>
      <c r="G11" s="50" t="s">
        <v>91</v>
      </c>
      <c r="H11" s="52">
        <v>2021</v>
      </c>
      <c r="I11" s="52">
        <v>2022</v>
      </c>
      <c r="J11" s="52">
        <v>2023</v>
      </c>
      <c r="K11" s="52">
        <v>2024</v>
      </c>
      <c r="L11" s="52">
        <v>2025</v>
      </c>
      <c r="M11" s="52">
        <v>2026</v>
      </c>
      <c r="N11" s="52">
        <v>2027</v>
      </c>
      <c r="O11" s="52">
        <v>2028</v>
      </c>
      <c r="P11" s="52">
        <v>2029</v>
      </c>
      <c r="Q11" s="52">
        <v>2030</v>
      </c>
    </row>
    <row r="12" spans="1:17" ht="35.450000000000003" customHeight="1" x14ac:dyDescent="0.25">
      <c r="A12" s="31" t="s">
        <v>4</v>
      </c>
      <c r="B12" s="120" t="s">
        <v>49</v>
      </c>
      <c r="C12" s="121"/>
      <c r="D12" s="122"/>
      <c r="E12" s="13"/>
      <c r="F12" s="12" t="s">
        <v>74</v>
      </c>
      <c r="G12" s="26">
        <f>SUM(H12:Q12)</f>
        <v>930224.61450000003</v>
      </c>
      <c r="H12" s="26">
        <f>H13+H16+H20</f>
        <v>85038.91</v>
      </c>
      <c r="I12" s="26">
        <f>I13+I16+I20</f>
        <v>87938.3</v>
      </c>
      <c r="J12" s="26">
        <f t="shared" ref="J12:Q12" si="0">J13+J16+J20</f>
        <v>85055.760000000009</v>
      </c>
      <c r="K12" s="26">
        <f t="shared" si="0"/>
        <v>86307.91</v>
      </c>
      <c r="L12" s="26">
        <f t="shared" si="0"/>
        <v>84906.79</v>
      </c>
      <c r="M12" s="26">
        <f t="shared" si="0"/>
        <v>90860.848500000007</v>
      </c>
      <c r="N12" s="26">
        <f>N13+N16+N20</f>
        <v>95289.775000000009</v>
      </c>
      <c r="O12" s="26">
        <f t="shared" si="0"/>
        <v>99949.928</v>
      </c>
      <c r="P12" s="26">
        <f t="shared" si="0"/>
        <v>104856.69349999999</v>
      </c>
      <c r="Q12" s="26">
        <f t="shared" si="0"/>
        <v>110019.6995</v>
      </c>
    </row>
    <row r="13" spans="1:17" ht="21.2" customHeight="1" x14ac:dyDescent="0.25">
      <c r="A13" s="92" t="s">
        <v>0</v>
      </c>
      <c r="B13" s="105" t="s">
        <v>110</v>
      </c>
      <c r="C13" s="86" t="s">
        <v>73</v>
      </c>
      <c r="D13" s="37"/>
      <c r="E13" s="38"/>
      <c r="F13" s="12" t="s">
        <v>47</v>
      </c>
      <c r="G13" s="26">
        <f t="shared" ref="G13:G76" si="1">SUM(H13:Q13)</f>
        <v>176906.12</v>
      </c>
      <c r="H13" s="26">
        <f>SUM(H14:H15)</f>
        <v>14804.1</v>
      </c>
      <c r="I13" s="53">
        <f t="shared" ref="I13:Q13" si="2">SUM(I14:I15)</f>
        <v>17690.760000000002</v>
      </c>
      <c r="J13" s="26">
        <f t="shared" si="2"/>
        <v>17648.580000000002</v>
      </c>
      <c r="K13" s="26">
        <f t="shared" si="2"/>
        <v>17671.400000000001</v>
      </c>
      <c r="L13" s="26">
        <f t="shared" si="2"/>
        <v>14444.28</v>
      </c>
      <c r="M13" s="26">
        <f t="shared" si="2"/>
        <v>17128</v>
      </c>
      <c r="N13" s="26">
        <f t="shared" si="2"/>
        <v>17985</v>
      </c>
      <c r="O13" s="26">
        <f t="shared" si="2"/>
        <v>18884</v>
      </c>
      <c r="P13" s="26">
        <f t="shared" si="2"/>
        <v>19829</v>
      </c>
      <c r="Q13" s="26">
        <f t="shared" si="2"/>
        <v>20821</v>
      </c>
    </row>
    <row r="14" spans="1:17" ht="45" customHeight="1" x14ac:dyDescent="0.25">
      <c r="A14" s="93"/>
      <c r="B14" s="106"/>
      <c r="C14" s="119"/>
      <c r="D14" s="37" t="s">
        <v>51</v>
      </c>
      <c r="E14" s="153" t="s">
        <v>75</v>
      </c>
      <c r="F14" s="104" t="s">
        <v>166</v>
      </c>
      <c r="G14" s="26">
        <f t="shared" si="1"/>
        <v>119704.94</v>
      </c>
      <c r="H14" s="27">
        <v>10149.1</v>
      </c>
      <c r="I14" s="27">
        <v>12265.37</v>
      </c>
      <c r="J14" s="27">
        <v>11995.99</v>
      </c>
      <c r="K14" s="27">
        <v>11953.8</v>
      </c>
      <c r="L14" s="27">
        <v>8726.68</v>
      </c>
      <c r="M14" s="27">
        <v>11693</v>
      </c>
      <c r="N14" s="27">
        <v>12278</v>
      </c>
      <c r="O14" s="27">
        <v>12892</v>
      </c>
      <c r="P14" s="27">
        <v>13537</v>
      </c>
      <c r="Q14" s="27">
        <v>14214</v>
      </c>
    </row>
    <row r="15" spans="1:17" ht="46.5" customHeight="1" x14ac:dyDescent="0.25">
      <c r="A15" s="94"/>
      <c r="B15" s="107"/>
      <c r="C15" s="119"/>
      <c r="D15" s="37" t="s">
        <v>52</v>
      </c>
      <c r="E15" s="154"/>
      <c r="F15" s="91"/>
      <c r="G15" s="26">
        <f t="shared" si="1"/>
        <v>57201.18</v>
      </c>
      <c r="H15" s="27">
        <v>4655</v>
      </c>
      <c r="I15" s="27">
        <v>5425.39</v>
      </c>
      <c r="J15" s="27">
        <v>5652.59</v>
      </c>
      <c r="K15" s="27">
        <v>5717.6</v>
      </c>
      <c r="L15" s="27">
        <v>5717.6</v>
      </c>
      <c r="M15" s="27">
        <v>5435</v>
      </c>
      <c r="N15" s="27">
        <v>5707</v>
      </c>
      <c r="O15" s="27">
        <v>5992</v>
      </c>
      <c r="P15" s="27">
        <v>6292</v>
      </c>
      <c r="Q15" s="27">
        <v>6607</v>
      </c>
    </row>
    <row r="16" spans="1:17" ht="18.75" customHeight="1" x14ac:dyDescent="0.25">
      <c r="A16" s="92" t="s">
        <v>1</v>
      </c>
      <c r="B16" s="105" t="s">
        <v>111</v>
      </c>
      <c r="C16" s="119"/>
      <c r="D16" s="37"/>
      <c r="E16" s="38"/>
      <c r="F16" s="12" t="s">
        <v>47</v>
      </c>
      <c r="G16" s="26">
        <f t="shared" si="1"/>
        <v>342782.08999999997</v>
      </c>
      <c r="H16" s="26">
        <f>SUM(H17:H19)</f>
        <v>31403.809999999998</v>
      </c>
      <c r="I16" s="26">
        <f t="shared" ref="I16:Q16" si="3">SUM(I17:I19)</f>
        <v>33219.46</v>
      </c>
      <c r="J16" s="26">
        <f t="shared" si="3"/>
        <v>31663</v>
      </c>
      <c r="K16" s="26">
        <f t="shared" si="3"/>
        <v>31484.409999999996</v>
      </c>
      <c r="L16" s="26">
        <f t="shared" si="3"/>
        <v>31484.409999999996</v>
      </c>
      <c r="M16" s="26">
        <f t="shared" si="3"/>
        <v>33214</v>
      </c>
      <c r="N16" s="26">
        <f t="shared" si="3"/>
        <v>34875</v>
      </c>
      <c r="O16" s="26">
        <f t="shared" si="3"/>
        <v>36618</v>
      </c>
      <c r="P16" s="26">
        <f t="shared" si="3"/>
        <v>38449</v>
      </c>
      <c r="Q16" s="26">
        <f t="shared" si="3"/>
        <v>40371</v>
      </c>
    </row>
    <row r="17" spans="1:17" ht="34.5" customHeight="1" x14ac:dyDescent="0.25">
      <c r="A17" s="93"/>
      <c r="B17" s="106"/>
      <c r="C17" s="119"/>
      <c r="D17" s="37" t="s">
        <v>54</v>
      </c>
      <c r="E17" s="115" t="s">
        <v>75</v>
      </c>
      <c r="F17" s="104" t="s">
        <v>166</v>
      </c>
      <c r="G17" s="26">
        <f t="shared" si="1"/>
        <v>121443.56000000001</v>
      </c>
      <c r="H17" s="27">
        <v>12982.99</v>
      </c>
      <c r="I17" s="27">
        <v>13042.55</v>
      </c>
      <c r="J17" s="27">
        <v>11139.7</v>
      </c>
      <c r="K17" s="27">
        <v>10383.16</v>
      </c>
      <c r="L17" s="27">
        <v>10383.16</v>
      </c>
      <c r="M17" s="27">
        <v>11494</v>
      </c>
      <c r="N17" s="27">
        <v>12069</v>
      </c>
      <c r="O17" s="27">
        <v>12672</v>
      </c>
      <c r="P17" s="27">
        <v>13306</v>
      </c>
      <c r="Q17" s="27">
        <v>13971</v>
      </c>
    </row>
    <row r="18" spans="1:17" ht="35.450000000000003" customHeight="1" x14ac:dyDescent="0.25">
      <c r="A18" s="93"/>
      <c r="B18" s="106"/>
      <c r="C18" s="119"/>
      <c r="D18" s="37" t="s">
        <v>55</v>
      </c>
      <c r="E18" s="136"/>
      <c r="F18" s="104"/>
      <c r="G18" s="26">
        <f t="shared" si="1"/>
        <v>151679.85999999999</v>
      </c>
      <c r="H18" s="27">
        <v>12554.92</v>
      </c>
      <c r="I18" s="27">
        <v>13714.67</v>
      </c>
      <c r="J18" s="27">
        <v>14067.61</v>
      </c>
      <c r="K18" s="27">
        <v>14563.83</v>
      </c>
      <c r="L18" s="27">
        <v>14563.83</v>
      </c>
      <c r="M18" s="27">
        <v>14879</v>
      </c>
      <c r="N18" s="27">
        <v>15623</v>
      </c>
      <c r="O18" s="27">
        <v>16404</v>
      </c>
      <c r="P18" s="27">
        <v>17224</v>
      </c>
      <c r="Q18" s="27">
        <v>18085</v>
      </c>
    </row>
    <row r="19" spans="1:17" ht="29.25" customHeight="1" x14ac:dyDescent="0.25">
      <c r="A19" s="94"/>
      <c r="B19" s="107"/>
      <c r="C19" s="119"/>
      <c r="D19" s="37" t="s">
        <v>56</v>
      </c>
      <c r="E19" s="116"/>
      <c r="F19" s="91"/>
      <c r="G19" s="26">
        <f t="shared" si="1"/>
        <v>69658.67</v>
      </c>
      <c r="H19" s="27">
        <v>5865.9</v>
      </c>
      <c r="I19" s="27">
        <v>6462.24</v>
      </c>
      <c r="J19" s="27">
        <v>6455.69</v>
      </c>
      <c r="K19" s="27">
        <v>6537.42</v>
      </c>
      <c r="L19" s="27">
        <v>6537.42</v>
      </c>
      <c r="M19" s="27">
        <v>6841</v>
      </c>
      <c r="N19" s="27">
        <v>7183</v>
      </c>
      <c r="O19" s="27">
        <v>7542</v>
      </c>
      <c r="P19" s="27">
        <v>7919</v>
      </c>
      <c r="Q19" s="27">
        <v>8315</v>
      </c>
    </row>
    <row r="20" spans="1:17" ht="51.6" customHeight="1" x14ac:dyDescent="0.25">
      <c r="A20" s="39" t="s">
        <v>2</v>
      </c>
      <c r="B20" s="58" t="s">
        <v>124</v>
      </c>
      <c r="C20" s="87"/>
      <c r="D20" s="37" t="s">
        <v>57</v>
      </c>
      <c r="E20" s="38" t="s">
        <v>75</v>
      </c>
      <c r="F20" s="72" t="s">
        <v>166</v>
      </c>
      <c r="G20" s="26">
        <f t="shared" si="1"/>
        <v>410536.40450000006</v>
      </c>
      <c r="H20" s="26">
        <v>38831</v>
      </c>
      <c r="I20" s="26">
        <v>37028.080000000002</v>
      </c>
      <c r="J20" s="26">
        <v>35744.18</v>
      </c>
      <c r="K20" s="26">
        <v>37152.1</v>
      </c>
      <c r="L20" s="26">
        <v>38978.1</v>
      </c>
      <c r="M20" s="26">
        <f>(40854.57*1.05)-2378.45</f>
        <v>40518.848500000007</v>
      </c>
      <c r="N20" s="26">
        <f>(42897.3*1.05)-2612.39</f>
        <v>42429.775000000009</v>
      </c>
      <c r="O20" s="26">
        <f>(45042.16*1.05)-2846.34</f>
        <v>44447.928</v>
      </c>
      <c r="P20" s="26">
        <f>(47294.27*1.05)-3080.29</f>
        <v>46578.693500000001</v>
      </c>
      <c r="Q20" s="26">
        <f>(49658.99*1.05)-3314.24</f>
        <v>48827.699500000002</v>
      </c>
    </row>
    <row r="21" spans="1:17" ht="33.75" customHeight="1" x14ac:dyDescent="0.25">
      <c r="A21" s="31" t="s">
        <v>25</v>
      </c>
      <c r="B21" s="155" t="s">
        <v>53</v>
      </c>
      <c r="C21" s="155"/>
      <c r="D21" s="155"/>
      <c r="E21" s="15"/>
      <c r="F21" s="12" t="s">
        <v>74</v>
      </c>
      <c r="G21" s="26">
        <f t="shared" si="1"/>
        <v>2427160.5659999996</v>
      </c>
      <c r="H21" s="26">
        <f>H22+H29+H36+H43+H50+H54+H39</f>
        <v>227795.61000000002</v>
      </c>
      <c r="I21" s="26">
        <f>I22+I29+I36+I43+I50+I54+I39</f>
        <v>221886.96</v>
      </c>
      <c r="J21" s="26">
        <f t="shared" ref="J21:Q21" si="4">J22+J29+J36+J43+J50+J54+J39</f>
        <v>266249.696</v>
      </c>
      <c r="K21" s="26">
        <f t="shared" si="4"/>
        <v>266249.7</v>
      </c>
      <c r="L21" s="26">
        <f t="shared" si="4"/>
        <v>282041.60000000003</v>
      </c>
      <c r="M21" s="26">
        <f t="shared" si="4"/>
        <v>232587.40000000002</v>
      </c>
      <c r="N21" s="26">
        <f>N22+N29+N36+N43+N50+N54+N39</f>
        <v>232587.40000000002</v>
      </c>
      <c r="O21" s="26">
        <f t="shared" si="4"/>
        <v>232587.40000000002</v>
      </c>
      <c r="P21" s="26">
        <f t="shared" si="4"/>
        <v>232587.40000000002</v>
      </c>
      <c r="Q21" s="26">
        <f t="shared" si="4"/>
        <v>232587.40000000002</v>
      </c>
    </row>
    <row r="22" spans="1:17" ht="19.5" customHeight="1" x14ac:dyDescent="0.25">
      <c r="A22" s="123" t="s">
        <v>26</v>
      </c>
      <c r="B22" s="151" t="s">
        <v>100</v>
      </c>
      <c r="C22" s="86" t="s">
        <v>73</v>
      </c>
      <c r="D22" s="66"/>
      <c r="E22" s="15"/>
      <c r="F22" s="12" t="s">
        <v>47</v>
      </c>
      <c r="G22" s="26">
        <f t="shared" si="1"/>
        <v>33529</v>
      </c>
      <c r="H22" s="26">
        <f>SUM(H23:H28)</f>
        <v>1920.2599999999998</v>
      </c>
      <c r="I22" s="53">
        <f t="shared" ref="I22:Q22" si="5">SUM(I23:I28)</f>
        <v>4594.34</v>
      </c>
      <c r="J22" s="26">
        <f t="shared" si="5"/>
        <v>5539.7999999999993</v>
      </c>
      <c r="K22" s="26">
        <f t="shared" si="5"/>
        <v>5539.7999999999993</v>
      </c>
      <c r="L22" s="26">
        <f t="shared" si="5"/>
        <v>5539.7999999999993</v>
      </c>
      <c r="M22" s="26">
        <f t="shared" si="5"/>
        <v>2079</v>
      </c>
      <c r="N22" s="26">
        <f t="shared" si="5"/>
        <v>2079</v>
      </c>
      <c r="O22" s="26">
        <f t="shared" si="5"/>
        <v>2079</v>
      </c>
      <c r="P22" s="26">
        <f t="shared" si="5"/>
        <v>2079</v>
      </c>
      <c r="Q22" s="26">
        <f t="shared" si="5"/>
        <v>2079</v>
      </c>
    </row>
    <row r="23" spans="1:17" ht="45" customHeight="1" x14ac:dyDescent="0.25">
      <c r="A23" s="123"/>
      <c r="B23" s="151"/>
      <c r="C23" s="119"/>
      <c r="D23" s="66" t="s">
        <v>51</v>
      </c>
      <c r="E23" s="115" t="s">
        <v>75</v>
      </c>
      <c r="F23" s="90" t="s">
        <v>101</v>
      </c>
      <c r="G23" s="26">
        <f t="shared" si="1"/>
        <v>6796.86</v>
      </c>
      <c r="H23" s="27">
        <v>325</v>
      </c>
      <c r="I23" s="27">
        <v>1054.56</v>
      </c>
      <c r="J23" s="27">
        <v>1264.0999999999999</v>
      </c>
      <c r="K23" s="27">
        <v>1264.0999999999999</v>
      </c>
      <c r="L23" s="27">
        <v>1264.0999999999999</v>
      </c>
      <c r="M23" s="27">
        <v>325</v>
      </c>
      <c r="N23" s="27">
        <v>325</v>
      </c>
      <c r="O23" s="27">
        <v>325</v>
      </c>
      <c r="P23" s="27">
        <v>325</v>
      </c>
      <c r="Q23" s="27">
        <v>325</v>
      </c>
    </row>
    <row r="24" spans="1:17" ht="39.200000000000003" customHeight="1" x14ac:dyDescent="0.25">
      <c r="A24" s="123"/>
      <c r="B24" s="151"/>
      <c r="C24" s="119"/>
      <c r="D24" s="66" t="s">
        <v>52</v>
      </c>
      <c r="E24" s="136"/>
      <c r="F24" s="104"/>
      <c r="G24" s="26">
        <f t="shared" si="1"/>
        <v>3109.19</v>
      </c>
      <c r="H24" s="27">
        <v>264</v>
      </c>
      <c r="I24" s="27">
        <v>311.99</v>
      </c>
      <c r="J24" s="27">
        <v>404.4</v>
      </c>
      <c r="K24" s="27">
        <v>404.4</v>
      </c>
      <c r="L24" s="27">
        <v>404.4</v>
      </c>
      <c r="M24" s="27">
        <v>264</v>
      </c>
      <c r="N24" s="27">
        <v>264</v>
      </c>
      <c r="O24" s="27">
        <v>264</v>
      </c>
      <c r="P24" s="27">
        <v>264</v>
      </c>
      <c r="Q24" s="27">
        <v>264</v>
      </c>
    </row>
    <row r="25" spans="1:17" ht="27" customHeight="1" x14ac:dyDescent="0.25">
      <c r="A25" s="123"/>
      <c r="B25" s="151"/>
      <c r="C25" s="119"/>
      <c r="D25" s="66" t="s">
        <v>54</v>
      </c>
      <c r="E25" s="136"/>
      <c r="F25" s="104"/>
      <c r="G25" s="26">
        <f t="shared" si="1"/>
        <v>9972.86</v>
      </c>
      <c r="H25" s="27">
        <v>690.56</v>
      </c>
      <c r="I25" s="27">
        <v>1199.5</v>
      </c>
      <c r="J25" s="27">
        <v>1442.6</v>
      </c>
      <c r="K25" s="27">
        <v>1442.6</v>
      </c>
      <c r="L25" s="27">
        <v>1442.6</v>
      </c>
      <c r="M25" s="27">
        <v>751</v>
      </c>
      <c r="N25" s="27">
        <v>751</v>
      </c>
      <c r="O25" s="27">
        <v>751</v>
      </c>
      <c r="P25" s="27">
        <v>751</v>
      </c>
      <c r="Q25" s="27">
        <v>751</v>
      </c>
    </row>
    <row r="26" spans="1:17" ht="28.5" customHeight="1" x14ac:dyDescent="0.25">
      <c r="A26" s="123"/>
      <c r="B26" s="151"/>
      <c r="C26" s="119"/>
      <c r="D26" s="66" t="s">
        <v>55</v>
      </c>
      <c r="E26" s="136"/>
      <c r="F26" s="104"/>
      <c r="G26" s="26">
        <f t="shared" si="1"/>
        <v>4492.5900000000011</v>
      </c>
      <c r="H26" s="27">
        <v>258.60000000000002</v>
      </c>
      <c r="I26" s="27">
        <v>600.49</v>
      </c>
      <c r="J26" s="27">
        <v>731.5</v>
      </c>
      <c r="K26" s="27">
        <v>731.5</v>
      </c>
      <c r="L26" s="27">
        <v>731.5</v>
      </c>
      <c r="M26" s="27">
        <v>287.8</v>
      </c>
      <c r="N26" s="27">
        <v>287.8</v>
      </c>
      <c r="O26" s="27">
        <v>287.8</v>
      </c>
      <c r="P26" s="27">
        <v>287.8</v>
      </c>
      <c r="Q26" s="27">
        <v>287.8</v>
      </c>
    </row>
    <row r="27" spans="1:17" ht="31.7" customHeight="1" x14ac:dyDescent="0.25">
      <c r="A27" s="123"/>
      <c r="B27" s="151"/>
      <c r="C27" s="119"/>
      <c r="D27" s="66" t="s">
        <v>56</v>
      </c>
      <c r="E27" s="136"/>
      <c r="F27" s="104"/>
      <c r="G27" s="26">
        <f t="shared" si="1"/>
        <v>5410.2999999999993</v>
      </c>
      <c r="H27" s="27">
        <v>203.1</v>
      </c>
      <c r="I27" s="27">
        <v>914.3</v>
      </c>
      <c r="J27" s="27">
        <v>977.3</v>
      </c>
      <c r="K27" s="27">
        <v>977.3</v>
      </c>
      <c r="L27" s="27">
        <v>977.3</v>
      </c>
      <c r="M27" s="27">
        <v>272.2</v>
      </c>
      <c r="N27" s="27">
        <v>272.2</v>
      </c>
      <c r="O27" s="27">
        <v>272.2</v>
      </c>
      <c r="P27" s="27">
        <v>272.2</v>
      </c>
      <c r="Q27" s="27">
        <v>272.2</v>
      </c>
    </row>
    <row r="28" spans="1:17" ht="41.25" customHeight="1" x14ac:dyDescent="0.25">
      <c r="A28" s="123"/>
      <c r="B28" s="151"/>
      <c r="C28" s="119"/>
      <c r="D28" s="66" t="s">
        <v>57</v>
      </c>
      <c r="E28" s="116"/>
      <c r="F28" s="91"/>
      <c r="G28" s="26">
        <f t="shared" si="1"/>
        <v>3747.2000000000003</v>
      </c>
      <c r="H28" s="27">
        <v>179</v>
      </c>
      <c r="I28" s="27">
        <v>513.5</v>
      </c>
      <c r="J28" s="27">
        <v>719.9</v>
      </c>
      <c r="K28" s="27">
        <v>719.9</v>
      </c>
      <c r="L28" s="27">
        <v>719.9</v>
      </c>
      <c r="M28" s="27">
        <v>179</v>
      </c>
      <c r="N28" s="27">
        <v>179</v>
      </c>
      <c r="O28" s="27">
        <v>179</v>
      </c>
      <c r="P28" s="27">
        <v>179</v>
      </c>
      <c r="Q28" s="27">
        <v>179</v>
      </c>
    </row>
    <row r="29" spans="1:17" ht="16.5" customHeight="1" x14ac:dyDescent="0.25">
      <c r="A29" s="123" t="s">
        <v>27</v>
      </c>
      <c r="B29" s="151" t="s">
        <v>102</v>
      </c>
      <c r="C29" s="86" t="s">
        <v>73</v>
      </c>
      <c r="D29" s="66"/>
      <c r="E29" s="15"/>
      <c r="F29" s="12" t="s">
        <v>47</v>
      </c>
      <c r="G29" s="26">
        <f t="shared" si="1"/>
        <v>26775.599999999999</v>
      </c>
      <c r="H29" s="26">
        <f>SUM(H30:H35)</f>
        <v>4548.1000000000004</v>
      </c>
      <c r="I29" s="26">
        <f t="shared" ref="I29:Q29" si="6">SUM(I30:I35)</f>
        <v>0</v>
      </c>
      <c r="J29" s="26">
        <f t="shared" si="6"/>
        <v>0</v>
      </c>
      <c r="K29" s="26">
        <f t="shared" si="6"/>
        <v>0</v>
      </c>
      <c r="L29" s="26">
        <f t="shared" si="6"/>
        <v>0</v>
      </c>
      <c r="M29" s="26">
        <f t="shared" si="6"/>
        <v>4445.5</v>
      </c>
      <c r="N29" s="26">
        <f t="shared" si="6"/>
        <v>4445.5</v>
      </c>
      <c r="O29" s="26">
        <f t="shared" si="6"/>
        <v>4445.5</v>
      </c>
      <c r="P29" s="26">
        <f t="shared" si="6"/>
        <v>4445.5</v>
      </c>
      <c r="Q29" s="26">
        <f t="shared" si="6"/>
        <v>4445.5</v>
      </c>
    </row>
    <row r="30" spans="1:17" ht="36" customHeight="1" x14ac:dyDescent="0.25">
      <c r="A30" s="123"/>
      <c r="B30" s="151"/>
      <c r="C30" s="119"/>
      <c r="D30" s="66" t="s">
        <v>51</v>
      </c>
      <c r="E30" s="152" t="s">
        <v>75</v>
      </c>
      <c r="F30" s="90" t="s">
        <v>101</v>
      </c>
      <c r="G30" s="26">
        <f t="shared" si="1"/>
        <v>6657.5999999999995</v>
      </c>
      <c r="H30" s="27">
        <v>1041.5999999999999</v>
      </c>
      <c r="I30" s="27">
        <v>0</v>
      </c>
      <c r="J30" s="27">
        <v>0</v>
      </c>
      <c r="K30" s="27">
        <v>0</v>
      </c>
      <c r="L30" s="27">
        <v>0</v>
      </c>
      <c r="M30" s="27">
        <v>1123.2</v>
      </c>
      <c r="N30" s="27">
        <v>1123.2</v>
      </c>
      <c r="O30" s="27">
        <v>1123.2</v>
      </c>
      <c r="P30" s="27">
        <v>1123.2</v>
      </c>
      <c r="Q30" s="27">
        <v>1123.2</v>
      </c>
    </row>
    <row r="31" spans="1:17" ht="25.5" customHeight="1" x14ac:dyDescent="0.25">
      <c r="A31" s="123"/>
      <c r="B31" s="151"/>
      <c r="C31" s="119"/>
      <c r="D31" s="66" t="s">
        <v>52</v>
      </c>
      <c r="E31" s="153"/>
      <c r="F31" s="104"/>
      <c r="G31" s="26">
        <f t="shared" si="1"/>
        <v>2986.3999999999996</v>
      </c>
      <c r="H31" s="27">
        <v>455.9</v>
      </c>
      <c r="I31" s="27">
        <v>0</v>
      </c>
      <c r="J31" s="27">
        <v>0</v>
      </c>
      <c r="K31" s="27">
        <v>0</v>
      </c>
      <c r="L31" s="27">
        <v>0</v>
      </c>
      <c r="M31" s="27">
        <v>506.1</v>
      </c>
      <c r="N31" s="27">
        <v>506.1</v>
      </c>
      <c r="O31" s="27">
        <v>506.1</v>
      </c>
      <c r="P31" s="27">
        <v>506.1</v>
      </c>
      <c r="Q31" s="27">
        <v>506.1</v>
      </c>
    </row>
    <row r="32" spans="1:17" ht="29.25" customHeight="1" x14ac:dyDescent="0.25">
      <c r="A32" s="123"/>
      <c r="B32" s="151"/>
      <c r="C32" s="119"/>
      <c r="D32" s="66" t="s">
        <v>54</v>
      </c>
      <c r="E32" s="153"/>
      <c r="F32" s="104"/>
      <c r="G32" s="26">
        <f t="shared" si="1"/>
        <v>5949.6</v>
      </c>
      <c r="H32" s="27">
        <v>1015.6</v>
      </c>
      <c r="I32" s="27">
        <v>0</v>
      </c>
      <c r="J32" s="27">
        <v>0</v>
      </c>
      <c r="K32" s="27">
        <v>0</v>
      </c>
      <c r="L32" s="27">
        <v>0</v>
      </c>
      <c r="M32" s="27">
        <v>986.8</v>
      </c>
      <c r="N32" s="27">
        <v>986.8</v>
      </c>
      <c r="O32" s="27">
        <v>986.8</v>
      </c>
      <c r="P32" s="27">
        <v>986.8</v>
      </c>
      <c r="Q32" s="27">
        <v>986.8</v>
      </c>
    </row>
    <row r="33" spans="1:17" ht="31.7" customHeight="1" x14ac:dyDescent="0.25">
      <c r="A33" s="123"/>
      <c r="B33" s="151"/>
      <c r="C33" s="119"/>
      <c r="D33" s="66" t="s">
        <v>55</v>
      </c>
      <c r="E33" s="153"/>
      <c r="F33" s="104"/>
      <c r="G33" s="26">
        <f t="shared" si="1"/>
        <v>3842</v>
      </c>
      <c r="H33" s="27">
        <v>651</v>
      </c>
      <c r="I33" s="27">
        <v>0</v>
      </c>
      <c r="J33" s="27">
        <v>0</v>
      </c>
      <c r="K33" s="27">
        <v>0</v>
      </c>
      <c r="L33" s="27">
        <v>0</v>
      </c>
      <c r="M33" s="27">
        <v>638.20000000000005</v>
      </c>
      <c r="N33" s="27">
        <v>638.20000000000005</v>
      </c>
      <c r="O33" s="27">
        <v>638.20000000000005</v>
      </c>
      <c r="P33" s="27">
        <v>638.20000000000005</v>
      </c>
      <c r="Q33" s="27">
        <v>638.20000000000005</v>
      </c>
    </row>
    <row r="34" spans="1:17" ht="35.450000000000003" customHeight="1" x14ac:dyDescent="0.25">
      <c r="A34" s="123"/>
      <c r="B34" s="151"/>
      <c r="C34" s="119"/>
      <c r="D34" s="66" t="s">
        <v>56</v>
      </c>
      <c r="E34" s="153"/>
      <c r="F34" s="104"/>
      <c r="G34" s="26">
        <f t="shared" si="1"/>
        <v>3928.5</v>
      </c>
      <c r="H34" s="27">
        <v>720</v>
      </c>
      <c r="I34" s="27">
        <v>0</v>
      </c>
      <c r="J34" s="27">
        <v>0</v>
      </c>
      <c r="K34" s="27">
        <v>0</v>
      </c>
      <c r="L34" s="27">
        <v>0</v>
      </c>
      <c r="M34" s="27">
        <v>641.70000000000005</v>
      </c>
      <c r="N34" s="27">
        <v>641.70000000000005</v>
      </c>
      <c r="O34" s="27">
        <v>641.70000000000005</v>
      </c>
      <c r="P34" s="27">
        <v>641.70000000000005</v>
      </c>
      <c r="Q34" s="27">
        <v>641.70000000000005</v>
      </c>
    </row>
    <row r="35" spans="1:17" ht="25.5" x14ac:dyDescent="0.25">
      <c r="A35" s="123"/>
      <c r="B35" s="151"/>
      <c r="C35" s="119"/>
      <c r="D35" s="66" t="s">
        <v>57</v>
      </c>
      <c r="E35" s="154"/>
      <c r="F35" s="91"/>
      <c r="G35" s="26">
        <f t="shared" si="1"/>
        <v>3411.5</v>
      </c>
      <c r="H35" s="27">
        <v>664</v>
      </c>
      <c r="I35" s="27">
        <v>0</v>
      </c>
      <c r="J35" s="27">
        <v>0</v>
      </c>
      <c r="K35" s="27">
        <v>0</v>
      </c>
      <c r="L35" s="27">
        <v>0</v>
      </c>
      <c r="M35" s="27">
        <v>549.5</v>
      </c>
      <c r="N35" s="27">
        <v>549.5</v>
      </c>
      <c r="O35" s="27">
        <v>549.5</v>
      </c>
      <c r="P35" s="27">
        <v>549.5</v>
      </c>
      <c r="Q35" s="27">
        <v>549.5</v>
      </c>
    </row>
    <row r="36" spans="1:17" ht="27.75" customHeight="1" x14ac:dyDescent="0.25">
      <c r="A36" s="92" t="s">
        <v>28</v>
      </c>
      <c r="B36" s="128" t="s">
        <v>171</v>
      </c>
      <c r="C36" s="108" t="s">
        <v>73</v>
      </c>
      <c r="D36" s="66"/>
      <c r="E36" s="15"/>
      <c r="F36" s="12" t="s">
        <v>47</v>
      </c>
      <c r="G36" s="26">
        <f t="shared" si="1"/>
        <v>752454.33600000013</v>
      </c>
      <c r="H36" s="26">
        <f>SUM(H37:H38)</f>
        <v>79450.66</v>
      </c>
      <c r="I36" s="53">
        <f t="shared" ref="I36:Q36" si="7">SUM(I37:I38)</f>
        <v>67140.679999999993</v>
      </c>
      <c r="J36" s="26">
        <f t="shared" si="7"/>
        <v>77827.995999999999</v>
      </c>
      <c r="K36" s="26">
        <f t="shared" si="7"/>
        <v>77828</v>
      </c>
      <c r="L36" s="26">
        <f t="shared" si="7"/>
        <v>77828</v>
      </c>
      <c r="M36" s="26">
        <f t="shared" si="7"/>
        <v>74475.8</v>
      </c>
      <c r="N36" s="26">
        <f t="shared" si="7"/>
        <v>74475.8</v>
      </c>
      <c r="O36" s="26">
        <f t="shared" si="7"/>
        <v>74475.8</v>
      </c>
      <c r="P36" s="26">
        <f t="shared" si="7"/>
        <v>74475.8</v>
      </c>
      <c r="Q36" s="26">
        <f t="shared" si="7"/>
        <v>74475.8</v>
      </c>
    </row>
    <row r="37" spans="1:17" ht="44.1" customHeight="1" x14ac:dyDescent="0.25">
      <c r="A37" s="93"/>
      <c r="B37" s="129"/>
      <c r="C37" s="108"/>
      <c r="D37" s="66" t="s">
        <v>51</v>
      </c>
      <c r="E37" s="152" t="s">
        <v>75</v>
      </c>
      <c r="F37" s="90" t="s">
        <v>101</v>
      </c>
      <c r="G37" s="26">
        <f>SUM(H37:Q37)</f>
        <v>534961.26599999995</v>
      </c>
      <c r="H37" s="27">
        <v>54887.7</v>
      </c>
      <c r="I37" s="54">
        <v>50573.45</v>
      </c>
      <c r="J37" s="27">
        <v>57129.036</v>
      </c>
      <c r="K37" s="27">
        <v>57129.04</v>
      </c>
      <c r="L37" s="27">
        <v>57129.04</v>
      </c>
      <c r="M37" s="27">
        <v>51622.6</v>
      </c>
      <c r="N37" s="27">
        <v>51622.6</v>
      </c>
      <c r="O37" s="27">
        <v>51622.6</v>
      </c>
      <c r="P37" s="27">
        <v>51622.6</v>
      </c>
      <c r="Q37" s="27">
        <v>51622.6</v>
      </c>
    </row>
    <row r="38" spans="1:17" ht="49.9" customHeight="1" x14ac:dyDescent="0.25">
      <c r="A38" s="93"/>
      <c r="B38" s="129"/>
      <c r="C38" s="108"/>
      <c r="D38" s="66" t="s">
        <v>52</v>
      </c>
      <c r="E38" s="153"/>
      <c r="F38" s="104"/>
      <c r="G38" s="26">
        <f t="shared" si="1"/>
        <v>217493.07000000004</v>
      </c>
      <c r="H38" s="27">
        <v>24562.959999999999</v>
      </c>
      <c r="I38" s="54">
        <v>16567.23</v>
      </c>
      <c r="J38" s="27">
        <v>20698.96</v>
      </c>
      <c r="K38" s="27">
        <v>20698.96</v>
      </c>
      <c r="L38" s="27">
        <v>20698.96</v>
      </c>
      <c r="M38" s="27">
        <v>22853.200000000001</v>
      </c>
      <c r="N38" s="27">
        <v>22853.200000000001</v>
      </c>
      <c r="O38" s="27">
        <v>22853.200000000001</v>
      </c>
      <c r="P38" s="27">
        <v>22853.200000000001</v>
      </c>
      <c r="Q38" s="27">
        <v>22853.200000000001</v>
      </c>
    </row>
    <row r="39" spans="1:17" ht="19.7" customHeight="1" x14ac:dyDescent="0.25">
      <c r="A39" s="123" t="s">
        <v>29</v>
      </c>
      <c r="B39" s="128" t="s">
        <v>125</v>
      </c>
      <c r="C39" s="119" t="s">
        <v>73</v>
      </c>
      <c r="D39" s="66"/>
      <c r="E39" s="23"/>
      <c r="F39" s="12" t="s">
        <v>47</v>
      </c>
      <c r="G39" s="26">
        <f t="shared" si="1"/>
        <v>1441227.4899999998</v>
      </c>
      <c r="H39" s="26">
        <f>SUM(H40:H42)</f>
        <v>124618.85</v>
      </c>
      <c r="I39" s="53">
        <f t="shared" ref="I39:Q39" si="8">SUM(I40:I42)</f>
        <v>134078.74</v>
      </c>
      <c r="J39" s="26">
        <f t="shared" si="8"/>
        <v>165226.5</v>
      </c>
      <c r="K39" s="26">
        <f t="shared" si="8"/>
        <v>165226.5</v>
      </c>
      <c r="L39" s="26">
        <f t="shared" si="8"/>
        <v>181018.40000000002</v>
      </c>
      <c r="M39" s="26">
        <f t="shared" si="8"/>
        <v>134211.70000000001</v>
      </c>
      <c r="N39" s="26">
        <f t="shared" si="8"/>
        <v>134211.70000000001</v>
      </c>
      <c r="O39" s="26">
        <f t="shared" si="8"/>
        <v>134211.70000000001</v>
      </c>
      <c r="P39" s="26">
        <f t="shared" si="8"/>
        <v>134211.70000000001</v>
      </c>
      <c r="Q39" s="26">
        <f t="shared" si="8"/>
        <v>134211.70000000001</v>
      </c>
    </row>
    <row r="40" spans="1:17" ht="33.950000000000003" customHeight="1" x14ac:dyDescent="0.25">
      <c r="A40" s="123"/>
      <c r="B40" s="129"/>
      <c r="C40" s="119"/>
      <c r="D40" s="66" t="s">
        <v>54</v>
      </c>
      <c r="E40" s="153" t="s">
        <v>75</v>
      </c>
      <c r="F40" s="104" t="s">
        <v>101</v>
      </c>
      <c r="G40" s="26">
        <f t="shared" si="1"/>
        <v>614579.78</v>
      </c>
      <c r="H40" s="27">
        <v>55064.76</v>
      </c>
      <c r="I40" s="54">
        <v>56850.92</v>
      </c>
      <c r="J40" s="27">
        <v>73146.899999999994</v>
      </c>
      <c r="K40" s="27">
        <v>73146.899999999994</v>
      </c>
      <c r="L40" s="27">
        <v>88938.8</v>
      </c>
      <c r="M40" s="27">
        <v>53486.3</v>
      </c>
      <c r="N40" s="27">
        <v>53486.3</v>
      </c>
      <c r="O40" s="27">
        <v>53486.3</v>
      </c>
      <c r="P40" s="27">
        <v>53486.3</v>
      </c>
      <c r="Q40" s="27">
        <v>53486.3</v>
      </c>
    </row>
    <row r="41" spans="1:17" ht="32.25" customHeight="1" x14ac:dyDescent="0.25">
      <c r="A41" s="123"/>
      <c r="B41" s="129"/>
      <c r="C41" s="119"/>
      <c r="D41" s="66" t="s">
        <v>55</v>
      </c>
      <c r="E41" s="153"/>
      <c r="F41" s="104"/>
      <c r="G41" s="26">
        <f t="shared" si="1"/>
        <v>374001.49</v>
      </c>
      <c r="H41" s="27">
        <v>33253.49</v>
      </c>
      <c r="I41" s="27">
        <v>35984.5</v>
      </c>
      <c r="J41" s="27">
        <v>41380.800000000003</v>
      </c>
      <c r="K41" s="27">
        <v>41380.800000000003</v>
      </c>
      <c r="L41" s="27">
        <v>41380.800000000003</v>
      </c>
      <c r="M41" s="27">
        <v>36124.22</v>
      </c>
      <c r="N41" s="27">
        <v>36124.22</v>
      </c>
      <c r="O41" s="27">
        <v>36124.22</v>
      </c>
      <c r="P41" s="27">
        <v>36124.22</v>
      </c>
      <c r="Q41" s="27">
        <v>36124.22</v>
      </c>
    </row>
    <row r="42" spans="1:17" ht="33.950000000000003" customHeight="1" x14ac:dyDescent="0.25">
      <c r="A42" s="123"/>
      <c r="B42" s="130"/>
      <c r="C42" s="119"/>
      <c r="D42" s="66" t="s">
        <v>56</v>
      </c>
      <c r="E42" s="154"/>
      <c r="F42" s="91"/>
      <c r="G42" s="26">
        <f t="shared" si="1"/>
        <v>452646.22</v>
      </c>
      <c r="H42" s="27">
        <v>36300.6</v>
      </c>
      <c r="I42" s="27">
        <v>41243.32</v>
      </c>
      <c r="J42" s="27">
        <v>50698.8</v>
      </c>
      <c r="K42" s="27">
        <v>50698.8</v>
      </c>
      <c r="L42" s="27">
        <v>50698.8</v>
      </c>
      <c r="M42" s="27">
        <v>44601.18</v>
      </c>
      <c r="N42" s="27">
        <v>44601.18</v>
      </c>
      <c r="O42" s="27">
        <v>44601.18</v>
      </c>
      <c r="P42" s="27">
        <v>44601.18</v>
      </c>
      <c r="Q42" s="27">
        <v>44601.18</v>
      </c>
    </row>
    <row r="43" spans="1:17" ht="18.75" customHeight="1" x14ac:dyDescent="0.25">
      <c r="A43" s="123" t="s">
        <v>63</v>
      </c>
      <c r="B43" s="151" t="s">
        <v>103</v>
      </c>
      <c r="C43" s="86" t="s">
        <v>73</v>
      </c>
      <c r="D43" s="66"/>
      <c r="E43" s="15"/>
      <c r="F43" s="12" t="s">
        <v>47</v>
      </c>
      <c r="G43" s="26">
        <f t="shared" si="1"/>
        <v>92379.74</v>
      </c>
      <c r="H43" s="26">
        <f>SUM(H44:H49)</f>
        <v>9329.7400000000016</v>
      </c>
      <c r="I43" s="53">
        <f t="shared" ref="I43:Q43" si="9">SUM(I44:I49)</f>
        <v>8290</v>
      </c>
      <c r="J43" s="26">
        <f t="shared" si="9"/>
        <v>9520</v>
      </c>
      <c r="K43" s="26">
        <f t="shared" si="9"/>
        <v>9520</v>
      </c>
      <c r="L43" s="26">
        <f t="shared" si="9"/>
        <v>9520</v>
      </c>
      <c r="M43" s="26">
        <f t="shared" si="9"/>
        <v>9240</v>
      </c>
      <c r="N43" s="26">
        <f t="shared" si="9"/>
        <v>9240</v>
      </c>
      <c r="O43" s="26">
        <f t="shared" si="9"/>
        <v>9240</v>
      </c>
      <c r="P43" s="26">
        <f t="shared" si="9"/>
        <v>9240</v>
      </c>
      <c r="Q43" s="26">
        <f t="shared" si="9"/>
        <v>9240</v>
      </c>
    </row>
    <row r="44" spans="1:17" ht="40.700000000000003" customHeight="1" x14ac:dyDescent="0.25">
      <c r="A44" s="123"/>
      <c r="B44" s="151"/>
      <c r="C44" s="119"/>
      <c r="D44" s="66" t="s">
        <v>51</v>
      </c>
      <c r="E44" s="152" t="s">
        <v>75</v>
      </c>
      <c r="F44" s="90" t="s">
        <v>101</v>
      </c>
      <c r="G44" s="26">
        <f t="shared" si="1"/>
        <v>24050</v>
      </c>
      <c r="H44" s="27">
        <v>2500</v>
      </c>
      <c r="I44" s="27">
        <v>1850</v>
      </c>
      <c r="J44" s="27">
        <v>2400</v>
      </c>
      <c r="K44" s="27">
        <v>2400</v>
      </c>
      <c r="L44" s="27">
        <v>2400</v>
      </c>
      <c r="M44" s="27">
        <v>2500</v>
      </c>
      <c r="N44" s="27">
        <v>2500</v>
      </c>
      <c r="O44" s="27">
        <v>2500</v>
      </c>
      <c r="P44" s="27">
        <v>2500</v>
      </c>
      <c r="Q44" s="27">
        <v>2500</v>
      </c>
    </row>
    <row r="45" spans="1:17" ht="39.75" customHeight="1" x14ac:dyDescent="0.25">
      <c r="A45" s="123"/>
      <c r="B45" s="151"/>
      <c r="C45" s="119"/>
      <c r="D45" s="66" t="s">
        <v>52</v>
      </c>
      <c r="E45" s="153"/>
      <c r="F45" s="104"/>
      <c r="G45" s="26">
        <f t="shared" si="1"/>
        <v>6500</v>
      </c>
      <c r="H45" s="27">
        <v>730</v>
      </c>
      <c r="I45" s="27">
        <v>620</v>
      </c>
      <c r="J45" s="27">
        <v>500</v>
      </c>
      <c r="K45" s="27">
        <v>500</v>
      </c>
      <c r="L45" s="27">
        <v>500</v>
      </c>
      <c r="M45" s="27">
        <v>730</v>
      </c>
      <c r="N45" s="27">
        <v>730</v>
      </c>
      <c r="O45" s="27">
        <v>730</v>
      </c>
      <c r="P45" s="27">
        <v>730</v>
      </c>
      <c r="Q45" s="27">
        <v>730</v>
      </c>
    </row>
    <row r="46" spans="1:17" ht="34.5" customHeight="1" x14ac:dyDescent="0.25">
      <c r="A46" s="123"/>
      <c r="B46" s="151"/>
      <c r="C46" s="119"/>
      <c r="D46" s="66" t="s">
        <v>54</v>
      </c>
      <c r="E46" s="153"/>
      <c r="F46" s="104"/>
      <c r="G46" s="26">
        <f t="shared" si="1"/>
        <v>21321.440000000002</v>
      </c>
      <c r="H46" s="27">
        <v>2060.44</v>
      </c>
      <c r="I46" s="27">
        <v>2061</v>
      </c>
      <c r="J46" s="27">
        <v>2400</v>
      </c>
      <c r="K46" s="27">
        <v>2400</v>
      </c>
      <c r="L46" s="27">
        <v>2400</v>
      </c>
      <c r="M46" s="27">
        <v>2000</v>
      </c>
      <c r="N46" s="27">
        <v>2000</v>
      </c>
      <c r="O46" s="27">
        <v>2000</v>
      </c>
      <c r="P46" s="27">
        <v>2000</v>
      </c>
      <c r="Q46" s="27">
        <v>2000</v>
      </c>
    </row>
    <row r="47" spans="1:17" ht="30.6" customHeight="1" x14ac:dyDescent="0.25">
      <c r="A47" s="123"/>
      <c r="B47" s="151"/>
      <c r="C47" s="119"/>
      <c r="D47" s="66" t="s">
        <v>55</v>
      </c>
      <c r="E47" s="153"/>
      <c r="F47" s="104"/>
      <c r="G47" s="26">
        <f t="shared" si="1"/>
        <v>12569.3</v>
      </c>
      <c r="H47" s="27">
        <v>1239.3</v>
      </c>
      <c r="I47" s="27">
        <v>1320</v>
      </c>
      <c r="J47" s="27">
        <v>1320</v>
      </c>
      <c r="K47" s="27">
        <v>1320</v>
      </c>
      <c r="L47" s="27">
        <v>1320</v>
      </c>
      <c r="M47" s="27">
        <v>1210</v>
      </c>
      <c r="N47" s="27">
        <v>1210</v>
      </c>
      <c r="O47" s="27">
        <v>1210</v>
      </c>
      <c r="P47" s="27">
        <v>1210</v>
      </c>
      <c r="Q47" s="27">
        <v>1210</v>
      </c>
    </row>
    <row r="48" spans="1:17" ht="32.25" customHeight="1" x14ac:dyDescent="0.25">
      <c r="A48" s="123"/>
      <c r="B48" s="151"/>
      <c r="C48" s="119"/>
      <c r="D48" s="66" t="s">
        <v>56</v>
      </c>
      <c r="E48" s="153"/>
      <c r="F48" s="104"/>
      <c r="G48" s="26">
        <f t="shared" si="1"/>
        <v>14309</v>
      </c>
      <c r="H48" s="27">
        <v>1400</v>
      </c>
      <c r="I48" s="27">
        <v>1409</v>
      </c>
      <c r="J48" s="27">
        <v>1500</v>
      </c>
      <c r="K48" s="27">
        <v>1500</v>
      </c>
      <c r="L48" s="27">
        <v>1500</v>
      </c>
      <c r="M48" s="27">
        <v>1400</v>
      </c>
      <c r="N48" s="27">
        <v>1400</v>
      </c>
      <c r="O48" s="27">
        <v>1400</v>
      </c>
      <c r="P48" s="27">
        <v>1400</v>
      </c>
      <c r="Q48" s="27">
        <v>1400</v>
      </c>
    </row>
    <row r="49" spans="1:17" ht="25.5" x14ac:dyDescent="0.25">
      <c r="A49" s="123"/>
      <c r="B49" s="151"/>
      <c r="C49" s="119"/>
      <c r="D49" s="66" t="s">
        <v>57</v>
      </c>
      <c r="E49" s="154"/>
      <c r="F49" s="91"/>
      <c r="G49" s="26">
        <f t="shared" si="1"/>
        <v>13630</v>
      </c>
      <c r="H49" s="27">
        <v>1400</v>
      </c>
      <c r="I49" s="27">
        <v>1030</v>
      </c>
      <c r="J49" s="27">
        <v>1400</v>
      </c>
      <c r="K49" s="27">
        <v>1400</v>
      </c>
      <c r="L49" s="27">
        <v>1400</v>
      </c>
      <c r="M49" s="27">
        <v>1400</v>
      </c>
      <c r="N49" s="27">
        <v>1400</v>
      </c>
      <c r="O49" s="27">
        <v>1400</v>
      </c>
      <c r="P49" s="27">
        <v>1400</v>
      </c>
      <c r="Q49" s="27">
        <v>1400</v>
      </c>
    </row>
    <row r="50" spans="1:17" ht="17.100000000000001" customHeight="1" x14ac:dyDescent="0.25">
      <c r="A50" s="123" t="s">
        <v>108</v>
      </c>
      <c r="B50" s="151" t="s">
        <v>62</v>
      </c>
      <c r="C50" s="119" t="s">
        <v>50</v>
      </c>
      <c r="D50" s="66"/>
      <c r="E50" s="152" t="s">
        <v>75</v>
      </c>
      <c r="F50" s="16" t="s">
        <v>47</v>
      </c>
      <c r="G50" s="26">
        <f>SUM(H50:Q50)</f>
        <v>8895.5</v>
      </c>
      <c r="H50" s="26">
        <f>H51+H52+H53</f>
        <v>900</v>
      </c>
      <c r="I50" s="26">
        <f t="shared" ref="I50:Q50" si="10">I51+I52+I53</f>
        <v>721.1</v>
      </c>
      <c r="J50" s="26">
        <f t="shared" si="10"/>
        <v>909.3</v>
      </c>
      <c r="K50" s="26">
        <f t="shared" si="10"/>
        <v>909.3</v>
      </c>
      <c r="L50" s="26">
        <f t="shared" si="10"/>
        <v>909.3</v>
      </c>
      <c r="M50" s="26">
        <f t="shared" si="10"/>
        <v>909.30000000000007</v>
      </c>
      <c r="N50" s="26">
        <f t="shared" si="10"/>
        <v>909.30000000000007</v>
      </c>
      <c r="O50" s="26">
        <f t="shared" si="10"/>
        <v>909.30000000000007</v>
      </c>
      <c r="P50" s="26">
        <f t="shared" si="10"/>
        <v>909.30000000000007</v>
      </c>
      <c r="Q50" s="26">
        <f t="shared" si="10"/>
        <v>909.30000000000007</v>
      </c>
    </row>
    <row r="51" spans="1:17" ht="29.85" customHeight="1" x14ac:dyDescent="0.25">
      <c r="A51" s="123"/>
      <c r="B51" s="151"/>
      <c r="C51" s="119"/>
      <c r="D51" s="66" t="s">
        <v>104</v>
      </c>
      <c r="E51" s="153"/>
      <c r="F51" s="90" t="s">
        <v>101</v>
      </c>
      <c r="G51" s="26">
        <f t="shared" si="1"/>
        <v>5165.8000000000011</v>
      </c>
      <c r="H51" s="27">
        <v>519.29999999999995</v>
      </c>
      <c r="I51" s="27">
        <v>438</v>
      </c>
      <c r="J51" s="27">
        <v>528.5</v>
      </c>
      <c r="K51" s="27">
        <v>528.5</v>
      </c>
      <c r="L51" s="27">
        <v>528.5</v>
      </c>
      <c r="M51" s="27">
        <v>524.6</v>
      </c>
      <c r="N51" s="27">
        <v>524.6</v>
      </c>
      <c r="O51" s="27">
        <v>524.6</v>
      </c>
      <c r="P51" s="27">
        <v>524.6</v>
      </c>
      <c r="Q51" s="27">
        <v>524.6</v>
      </c>
    </row>
    <row r="52" spans="1:17" ht="30.2" customHeight="1" x14ac:dyDescent="0.25">
      <c r="A52" s="123"/>
      <c r="B52" s="151"/>
      <c r="C52" s="119"/>
      <c r="D52" s="66" t="s">
        <v>105</v>
      </c>
      <c r="E52" s="153"/>
      <c r="F52" s="104"/>
      <c r="G52" s="26">
        <f t="shared" si="1"/>
        <v>1727.0999999999997</v>
      </c>
      <c r="H52" s="27">
        <v>177.7</v>
      </c>
      <c r="I52" s="27">
        <v>118</v>
      </c>
      <c r="J52" s="27">
        <v>177.8</v>
      </c>
      <c r="K52" s="27">
        <v>177.8</v>
      </c>
      <c r="L52" s="27">
        <v>177.8</v>
      </c>
      <c r="M52" s="27">
        <v>179.6</v>
      </c>
      <c r="N52" s="27">
        <v>179.6</v>
      </c>
      <c r="O52" s="27">
        <v>179.6</v>
      </c>
      <c r="P52" s="27">
        <v>179.6</v>
      </c>
      <c r="Q52" s="27">
        <v>179.6</v>
      </c>
    </row>
    <row r="53" spans="1:17" ht="30.2" customHeight="1" x14ac:dyDescent="0.25">
      <c r="A53" s="123"/>
      <c r="B53" s="151"/>
      <c r="C53" s="119"/>
      <c r="D53" s="66" t="s">
        <v>106</v>
      </c>
      <c r="E53" s="153"/>
      <c r="F53" s="104"/>
      <c r="G53" s="26">
        <f t="shared" si="1"/>
        <v>2002.5999999999997</v>
      </c>
      <c r="H53" s="27">
        <v>203</v>
      </c>
      <c r="I53" s="27">
        <v>165.1</v>
      </c>
      <c r="J53" s="27">
        <v>203</v>
      </c>
      <c r="K53" s="27">
        <v>203</v>
      </c>
      <c r="L53" s="27">
        <v>203</v>
      </c>
      <c r="M53" s="27">
        <v>205.1</v>
      </c>
      <c r="N53" s="27">
        <v>205.1</v>
      </c>
      <c r="O53" s="27">
        <v>205.1</v>
      </c>
      <c r="P53" s="27">
        <v>205.1</v>
      </c>
      <c r="Q53" s="27">
        <v>205.1</v>
      </c>
    </row>
    <row r="54" spans="1:17" ht="15" customHeight="1" x14ac:dyDescent="0.25">
      <c r="A54" s="93" t="s">
        <v>127</v>
      </c>
      <c r="B54" s="129" t="s">
        <v>126</v>
      </c>
      <c r="C54" s="119"/>
      <c r="D54" s="66"/>
      <c r="E54" s="153"/>
      <c r="F54" s="12" t="s">
        <v>95</v>
      </c>
      <c r="G54" s="26">
        <f t="shared" si="1"/>
        <v>71898.899999999994</v>
      </c>
      <c r="H54" s="26">
        <f>H55+H56+H57</f>
        <v>7028</v>
      </c>
      <c r="I54" s="26">
        <f>I55+I56+I57</f>
        <v>7062.1</v>
      </c>
      <c r="J54" s="26">
        <f t="shared" ref="J54:Q54" si="11">J55+J56+J57</f>
        <v>7226.1</v>
      </c>
      <c r="K54" s="26">
        <f t="shared" si="11"/>
        <v>7226.1</v>
      </c>
      <c r="L54" s="26">
        <f t="shared" si="11"/>
        <v>7226.1</v>
      </c>
      <c r="M54" s="26">
        <f t="shared" si="11"/>
        <v>7226.1</v>
      </c>
      <c r="N54" s="26">
        <f t="shared" si="11"/>
        <v>7226.1</v>
      </c>
      <c r="O54" s="26">
        <f t="shared" si="11"/>
        <v>7226.1</v>
      </c>
      <c r="P54" s="26">
        <f t="shared" si="11"/>
        <v>7226.1</v>
      </c>
      <c r="Q54" s="26">
        <f t="shared" si="11"/>
        <v>7226.1</v>
      </c>
    </row>
    <row r="55" spans="1:17" ht="36" customHeight="1" x14ac:dyDescent="0.25">
      <c r="A55" s="93"/>
      <c r="B55" s="129"/>
      <c r="C55" s="119"/>
      <c r="D55" s="66" t="s">
        <v>104</v>
      </c>
      <c r="E55" s="153"/>
      <c r="F55" s="90" t="s">
        <v>107</v>
      </c>
      <c r="G55" s="26">
        <f t="shared" si="1"/>
        <v>31587.1</v>
      </c>
      <c r="H55" s="27">
        <v>3124.7</v>
      </c>
      <c r="I55" s="27">
        <v>3040.1</v>
      </c>
      <c r="J55" s="27">
        <v>3266.1</v>
      </c>
      <c r="K55" s="27">
        <v>3266.1</v>
      </c>
      <c r="L55" s="27">
        <v>3266.1</v>
      </c>
      <c r="M55" s="27">
        <v>3124.8</v>
      </c>
      <c r="N55" s="27">
        <v>3124.8</v>
      </c>
      <c r="O55" s="27">
        <v>3124.8</v>
      </c>
      <c r="P55" s="27">
        <v>3124.8</v>
      </c>
      <c r="Q55" s="27">
        <v>3124.8</v>
      </c>
    </row>
    <row r="56" spans="1:17" ht="27.95" customHeight="1" x14ac:dyDescent="0.25">
      <c r="A56" s="93"/>
      <c r="B56" s="129"/>
      <c r="C56" s="119"/>
      <c r="D56" s="66" t="s">
        <v>55</v>
      </c>
      <c r="E56" s="153"/>
      <c r="F56" s="104"/>
      <c r="G56" s="26">
        <f t="shared" si="1"/>
        <v>20700.799999999996</v>
      </c>
      <c r="H56" s="27">
        <v>1950.3</v>
      </c>
      <c r="I56" s="27">
        <v>2069</v>
      </c>
      <c r="J56" s="27">
        <v>1980</v>
      </c>
      <c r="K56" s="27">
        <v>1980</v>
      </c>
      <c r="L56" s="27">
        <v>1980</v>
      </c>
      <c r="M56" s="27">
        <v>2148.3000000000002</v>
      </c>
      <c r="N56" s="27">
        <v>2148.3000000000002</v>
      </c>
      <c r="O56" s="27">
        <v>2148.3000000000002</v>
      </c>
      <c r="P56" s="27">
        <v>2148.3000000000002</v>
      </c>
      <c r="Q56" s="27">
        <v>2148.3000000000002</v>
      </c>
    </row>
    <row r="57" spans="1:17" ht="36.75" customHeight="1" x14ac:dyDescent="0.25">
      <c r="A57" s="94"/>
      <c r="B57" s="130"/>
      <c r="C57" s="87"/>
      <c r="D57" s="66" t="s">
        <v>106</v>
      </c>
      <c r="E57" s="153"/>
      <c r="F57" s="104"/>
      <c r="G57" s="26">
        <f t="shared" si="1"/>
        <v>19611</v>
      </c>
      <c r="H57" s="27">
        <v>1953</v>
      </c>
      <c r="I57" s="27">
        <v>1953</v>
      </c>
      <c r="J57" s="27">
        <v>1980</v>
      </c>
      <c r="K57" s="27">
        <v>1980</v>
      </c>
      <c r="L57" s="27">
        <v>1980</v>
      </c>
      <c r="M57" s="27">
        <v>1953</v>
      </c>
      <c r="N57" s="27">
        <v>1953</v>
      </c>
      <c r="O57" s="27">
        <v>1953</v>
      </c>
      <c r="P57" s="27">
        <v>1953</v>
      </c>
      <c r="Q57" s="27">
        <v>1953</v>
      </c>
    </row>
    <row r="58" spans="1:17" ht="33" customHeight="1" x14ac:dyDescent="0.25">
      <c r="A58" s="32" t="s">
        <v>30</v>
      </c>
      <c r="B58" s="145" t="s">
        <v>76</v>
      </c>
      <c r="C58" s="146"/>
      <c r="D58" s="147"/>
      <c r="E58" s="13"/>
      <c r="F58" s="61" t="s">
        <v>74</v>
      </c>
      <c r="G58" s="26">
        <f t="shared" si="1"/>
        <v>71119.890000000014</v>
      </c>
      <c r="H58" s="26">
        <f>H59+H66+H73+H76+H80</f>
        <v>5295.6</v>
      </c>
      <c r="I58" s="53">
        <f>I59+I66+I73+I76+I80+I84</f>
        <v>6257.5999999999995</v>
      </c>
      <c r="J58" s="26">
        <f t="shared" ref="J58:Q58" si="12">J59+J66+J73+J76+J80+J84</f>
        <v>5978.33</v>
      </c>
      <c r="K58" s="26">
        <f t="shared" si="12"/>
        <v>5078.21</v>
      </c>
      <c r="L58" s="26">
        <f t="shared" si="12"/>
        <v>5078.1499999999996</v>
      </c>
      <c r="M58" s="26">
        <f t="shared" si="12"/>
        <v>6920.8</v>
      </c>
      <c r="N58" s="26">
        <f t="shared" si="12"/>
        <v>8280.7999999999993</v>
      </c>
      <c r="O58" s="26">
        <f t="shared" si="12"/>
        <v>9259.7999999999993</v>
      </c>
      <c r="P58" s="26">
        <f t="shared" si="12"/>
        <v>9642.7999999999993</v>
      </c>
      <c r="Q58" s="26">
        <f t="shared" si="12"/>
        <v>9327.7999999999993</v>
      </c>
    </row>
    <row r="59" spans="1:17" ht="34.5" customHeight="1" x14ac:dyDescent="0.25">
      <c r="A59" s="71" t="s">
        <v>31</v>
      </c>
      <c r="B59" s="24" t="s">
        <v>77</v>
      </c>
      <c r="C59" s="86" t="s">
        <v>73</v>
      </c>
      <c r="D59" s="66"/>
      <c r="E59" s="63"/>
      <c r="F59" s="12" t="s">
        <v>47</v>
      </c>
      <c r="G59" s="26">
        <f t="shared" si="1"/>
        <v>5661.4</v>
      </c>
      <c r="H59" s="28">
        <f>SUM(H60:H65)</f>
        <v>361.4</v>
      </c>
      <c r="I59" s="28">
        <f>SUM(I60:I65)</f>
        <v>900</v>
      </c>
      <c r="J59" s="28">
        <f t="shared" ref="J59:Q59" si="13">SUM(J60:J65)</f>
        <v>900</v>
      </c>
      <c r="K59" s="28">
        <f t="shared" si="13"/>
        <v>0</v>
      </c>
      <c r="L59" s="28">
        <f t="shared" si="13"/>
        <v>0</v>
      </c>
      <c r="M59" s="28">
        <f t="shared" si="13"/>
        <v>500</v>
      </c>
      <c r="N59" s="28">
        <f t="shared" si="13"/>
        <v>500</v>
      </c>
      <c r="O59" s="28">
        <f t="shared" si="13"/>
        <v>1000</v>
      </c>
      <c r="P59" s="28">
        <f t="shared" si="13"/>
        <v>1000</v>
      </c>
      <c r="Q59" s="28">
        <f t="shared" si="13"/>
        <v>500</v>
      </c>
    </row>
    <row r="60" spans="1:17" ht="36" customHeight="1" x14ac:dyDescent="0.25">
      <c r="A60" s="92" t="s">
        <v>81</v>
      </c>
      <c r="B60" s="128" t="s">
        <v>42</v>
      </c>
      <c r="C60" s="119"/>
      <c r="D60" s="66" t="s">
        <v>51</v>
      </c>
      <c r="E60" s="86" t="s">
        <v>75</v>
      </c>
      <c r="F60" s="90" t="s">
        <v>166</v>
      </c>
      <c r="G60" s="26">
        <f t="shared" si="1"/>
        <v>561.4</v>
      </c>
      <c r="H60" s="27">
        <v>61.4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500</v>
      </c>
      <c r="P60" s="27">
        <v>0</v>
      </c>
      <c r="Q60" s="27">
        <v>0</v>
      </c>
    </row>
    <row r="61" spans="1:17" ht="37.5" customHeight="1" x14ac:dyDescent="0.25">
      <c r="A61" s="93"/>
      <c r="B61" s="129"/>
      <c r="C61" s="119"/>
      <c r="D61" s="66" t="s">
        <v>52</v>
      </c>
      <c r="E61" s="119"/>
      <c r="F61" s="104"/>
      <c r="G61" s="26">
        <f t="shared" si="1"/>
        <v>500</v>
      </c>
      <c r="H61" s="27"/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  <c r="P61" s="27">
        <v>500</v>
      </c>
      <c r="Q61" s="27">
        <v>0</v>
      </c>
    </row>
    <row r="62" spans="1:17" ht="43.5" customHeight="1" x14ac:dyDescent="0.25">
      <c r="A62" s="93"/>
      <c r="B62" s="129"/>
      <c r="C62" s="119"/>
      <c r="D62" s="66" t="s">
        <v>54</v>
      </c>
      <c r="E62" s="119"/>
      <c r="F62" s="104"/>
      <c r="G62" s="26">
        <f t="shared" si="1"/>
        <v>1700</v>
      </c>
      <c r="H62" s="27">
        <v>100</v>
      </c>
      <c r="I62" s="27">
        <v>300</v>
      </c>
      <c r="J62" s="27">
        <v>300</v>
      </c>
      <c r="K62" s="27">
        <v>0</v>
      </c>
      <c r="L62" s="27">
        <v>0</v>
      </c>
      <c r="M62" s="27">
        <v>500</v>
      </c>
      <c r="N62" s="27">
        <v>0</v>
      </c>
      <c r="O62" s="27">
        <v>0</v>
      </c>
      <c r="P62" s="27">
        <v>0</v>
      </c>
      <c r="Q62" s="27">
        <v>500</v>
      </c>
    </row>
    <row r="63" spans="1:17" ht="33.75" customHeight="1" x14ac:dyDescent="0.25">
      <c r="A63" s="93"/>
      <c r="B63" s="129"/>
      <c r="C63" s="119"/>
      <c r="D63" s="66" t="s">
        <v>55</v>
      </c>
      <c r="E63" s="119"/>
      <c r="F63" s="104"/>
      <c r="G63" s="26">
        <f>SUM(H63:Q63)</f>
        <v>1200</v>
      </c>
      <c r="H63" s="27">
        <v>100</v>
      </c>
      <c r="I63" s="27">
        <v>300</v>
      </c>
      <c r="J63" s="27">
        <v>300</v>
      </c>
      <c r="K63" s="27">
        <v>0</v>
      </c>
      <c r="L63" s="27">
        <v>0</v>
      </c>
      <c r="M63" s="27">
        <v>0</v>
      </c>
      <c r="N63" s="27">
        <v>500</v>
      </c>
      <c r="O63" s="27">
        <v>0</v>
      </c>
      <c r="P63" s="27">
        <v>0</v>
      </c>
      <c r="Q63" s="27">
        <v>0</v>
      </c>
    </row>
    <row r="64" spans="1:17" ht="35.450000000000003" customHeight="1" x14ac:dyDescent="0.25">
      <c r="A64" s="93"/>
      <c r="B64" s="129"/>
      <c r="C64" s="119"/>
      <c r="D64" s="66" t="s">
        <v>56</v>
      </c>
      <c r="E64" s="119"/>
      <c r="F64" s="104"/>
      <c r="G64" s="26">
        <f t="shared" si="1"/>
        <v>1200</v>
      </c>
      <c r="H64" s="27">
        <v>100</v>
      </c>
      <c r="I64" s="27">
        <v>300</v>
      </c>
      <c r="J64" s="27">
        <v>300</v>
      </c>
      <c r="K64" s="27">
        <v>0</v>
      </c>
      <c r="L64" s="27">
        <v>0</v>
      </c>
      <c r="M64" s="27">
        <v>0</v>
      </c>
      <c r="N64" s="27">
        <v>0</v>
      </c>
      <c r="O64" s="27">
        <v>500</v>
      </c>
      <c r="P64" s="27">
        <v>0</v>
      </c>
      <c r="Q64" s="27">
        <v>0</v>
      </c>
    </row>
    <row r="65" spans="1:17" ht="42" customHeight="1" x14ac:dyDescent="0.25">
      <c r="A65" s="94"/>
      <c r="B65" s="130"/>
      <c r="C65" s="119"/>
      <c r="D65" s="66" t="s">
        <v>57</v>
      </c>
      <c r="E65" s="87"/>
      <c r="F65" s="91"/>
      <c r="G65" s="26">
        <f t="shared" si="1"/>
        <v>500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7">
        <v>0</v>
      </c>
      <c r="O65" s="27">
        <v>0</v>
      </c>
      <c r="P65" s="27">
        <v>500</v>
      </c>
      <c r="Q65" s="27">
        <v>0</v>
      </c>
    </row>
    <row r="66" spans="1:17" ht="31.35" customHeight="1" x14ac:dyDescent="0.25">
      <c r="A66" s="71" t="s">
        <v>32</v>
      </c>
      <c r="B66" s="25" t="s">
        <v>78</v>
      </c>
      <c r="C66" s="86" t="s">
        <v>73</v>
      </c>
      <c r="D66" s="66"/>
      <c r="E66" s="17"/>
      <c r="F66" s="12" t="s">
        <v>47</v>
      </c>
      <c r="G66" s="26">
        <f t="shared" si="1"/>
        <v>3451.4</v>
      </c>
      <c r="H66" s="26">
        <f>SUM(H67:H72)</f>
        <v>751.4</v>
      </c>
      <c r="I66" s="26">
        <f t="shared" ref="I66:Q66" si="14">SUM(I67:I72)</f>
        <v>0</v>
      </c>
      <c r="J66" s="26">
        <f t="shared" si="14"/>
        <v>0</v>
      </c>
      <c r="K66" s="26">
        <f t="shared" si="14"/>
        <v>0</v>
      </c>
      <c r="L66" s="26">
        <f t="shared" si="14"/>
        <v>0</v>
      </c>
      <c r="M66" s="26">
        <f t="shared" si="14"/>
        <v>300</v>
      </c>
      <c r="N66" s="26">
        <f t="shared" si="14"/>
        <v>1000</v>
      </c>
      <c r="O66" s="26">
        <f t="shared" si="14"/>
        <v>900</v>
      </c>
      <c r="P66" s="26">
        <f t="shared" si="14"/>
        <v>500</v>
      </c>
      <c r="Q66" s="26">
        <f t="shared" si="14"/>
        <v>0</v>
      </c>
    </row>
    <row r="67" spans="1:17" ht="43.5" customHeight="1" x14ac:dyDescent="0.25">
      <c r="A67" s="92" t="s">
        <v>82</v>
      </c>
      <c r="B67" s="128" t="s">
        <v>46</v>
      </c>
      <c r="C67" s="119"/>
      <c r="D67" s="66" t="s">
        <v>51</v>
      </c>
      <c r="E67" s="112" t="s">
        <v>75</v>
      </c>
      <c r="F67" s="90" t="s">
        <v>166</v>
      </c>
      <c r="G67" s="26">
        <f t="shared" si="1"/>
        <v>857</v>
      </c>
      <c r="H67" s="27">
        <v>357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7">
        <v>500</v>
      </c>
      <c r="O67" s="27">
        <v>0</v>
      </c>
      <c r="P67" s="27">
        <v>0</v>
      </c>
      <c r="Q67" s="27">
        <v>0</v>
      </c>
    </row>
    <row r="68" spans="1:17" ht="40.700000000000003" customHeight="1" x14ac:dyDescent="0.25">
      <c r="A68" s="93"/>
      <c r="B68" s="129"/>
      <c r="C68" s="119"/>
      <c r="D68" s="66" t="s">
        <v>52</v>
      </c>
      <c r="E68" s="112"/>
      <c r="F68" s="104"/>
      <c r="G68" s="26">
        <f t="shared" si="1"/>
        <v>600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27">
        <v>600</v>
      </c>
      <c r="P68" s="27">
        <v>0</v>
      </c>
      <c r="Q68" s="27">
        <v>0</v>
      </c>
    </row>
    <row r="69" spans="1:17" ht="30.75" customHeight="1" x14ac:dyDescent="0.25">
      <c r="A69" s="93"/>
      <c r="B69" s="129"/>
      <c r="C69" s="119"/>
      <c r="D69" s="66" t="s">
        <v>54</v>
      </c>
      <c r="E69" s="112"/>
      <c r="F69" s="104"/>
      <c r="G69" s="26">
        <f t="shared" si="1"/>
        <v>605</v>
      </c>
      <c r="H69" s="27">
        <v>105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7">
        <v>0</v>
      </c>
      <c r="O69" s="27">
        <v>0</v>
      </c>
      <c r="P69" s="27">
        <v>500</v>
      </c>
      <c r="Q69" s="27">
        <v>0</v>
      </c>
    </row>
    <row r="70" spans="1:17" ht="30.2" customHeight="1" x14ac:dyDescent="0.25">
      <c r="A70" s="93"/>
      <c r="B70" s="129"/>
      <c r="C70" s="119"/>
      <c r="D70" s="66" t="s">
        <v>55</v>
      </c>
      <c r="E70" s="112"/>
      <c r="F70" s="104"/>
      <c r="G70" s="26">
        <f t="shared" si="1"/>
        <v>589.4</v>
      </c>
      <c r="H70" s="27">
        <v>289.39999999999998</v>
      </c>
      <c r="I70" s="27">
        <v>0</v>
      </c>
      <c r="J70" s="27">
        <v>0</v>
      </c>
      <c r="K70" s="27">
        <v>0</v>
      </c>
      <c r="L70" s="27">
        <v>0</v>
      </c>
      <c r="M70" s="27">
        <v>300</v>
      </c>
      <c r="N70" s="27">
        <v>0</v>
      </c>
      <c r="O70" s="27">
        <v>0</v>
      </c>
      <c r="P70" s="27">
        <v>0</v>
      </c>
      <c r="Q70" s="27">
        <v>0</v>
      </c>
    </row>
    <row r="71" spans="1:17" ht="33.75" customHeight="1" x14ac:dyDescent="0.25">
      <c r="A71" s="93"/>
      <c r="B71" s="129"/>
      <c r="C71" s="119"/>
      <c r="D71" s="66" t="s">
        <v>56</v>
      </c>
      <c r="E71" s="112"/>
      <c r="F71" s="104"/>
      <c r="G71" s="26">
        <f t="shared" si="1"/>
        <v>500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7">
        <v>500</v>
      </c>
      <c r="O71" s="27">
        <v>0</v>
      </c>
      <c r="P71" s="27">
        <v>0</v>
      </c>
      <c r="Q71" s="27">
        <v>0</v>
      </c>
    </row>
    <row r="72" spans="1:17" ht="44.45" customHeight="1" x14ac:dyDescent="0.25">
      <c r="A72" s="94"/>
      <c r="B72" s="130"/>
      <c r="C72" s="119"/>
      <c r="D72" s="62" t="s">
        <v>57</v>
      </c>
      <c r="E72" s="115"/>
      <c r="F72" s="104"/>
      <c r="G72" s="26">
        <f t="shared" si="1"/>
        <v>300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300</v>
      </c>
      <c r="P72" s="27">
        <v>0</v>
      </c>
      <c r="Q72" s="27">
        <v>0</v>
      </c>
    </row>
    <row r="73" spans="1:17" ht="33.75" customHeight="1" x14ac:dyDescent="0.25">
      <c r="A73" s="71" t="s">
        <v>33</v>
      </c>
      <c r="B73" s="25" t="s">
        <v>93</v>
      </c>
      <c r="C73" s="86" t="s">
        <v>73</v>
      </c>
      <c r="D73" s="66"/>
      <c r="E73" s="68"/>
      <c r="F73" s="12" t="s">
        <v>47</v>
      </c>
      <c r="G73" s="26">
        <f t="shared" si="1"/>
        <v>59656.990000000005</v>
      </c>
      <c r="H73" s="26">
        <f>H74+H75</f>
        <v>3950</v>
      </c>
      <c r="I73" s="53">
        <f t="shared" ref="I73:Q73" si="15">I74+I75</f>
        <v>5053.3999999999996</v>
      </c>
      <c r="J73" s="26">
        <f t="shared" si="15"/>
        <v>4883.63</v>
      </c>
      <c r="K73" s="26">
        <f t="shared" si="15"/>
        <v>4883.51</v>
      </c>
      <c r="L73" s="26">
        <f t="shared" si="15"/>
        <v>4883.45</v>
      </c>
      <c r="M73" s="26">
        <f t="shared" si="15"/>
        <v>5897</v>
      </c>
      <c r="N73" s="26">
        <f t="shared" si="15"/>
        <v>6487</v>
      </c>
      <c r="O73" s="26">
        <f t="shared" si="15"/>
        <v>7136</v>
      </c>
      <c r="P73" s="26">
        <f t="shared" si="15"/>
        <v>7849</v>
      </c>
      <c r="Q73" s="26">
        <f t="shared" si="15"/>
        <v>8634</v>
      </c>
    </row>
    <row r="74" spans="1:17" ht="48.2" customHeight="1" x14ac:dyDescent="0.25">
      <c r="A74" s="92" t="s">
        <v>83</v>
      </c>
      <c r="B74" s="128" t="s">
        <v>45</v>
      </c>
      <c r="C74" s="119"/>
      <c r="D74" s="63" t="s">
        <v>51</v>
      </c>
      <c r="E74" s="119" t="s">
        <v>75</v>
      </c>
      <c r="F74" s="104" t="s">
        <v>166</v>
      </c>
      <c r="G74" s="26">
        <f t="shared" si="1"/>
        <v>47331.69</v>
      </c>
      <c r="H74" s="27">
        <v>3093</v>
      </c>
      <c r="I74" s="54">
        <v>4060.1</v>
      </c>
      <c r="J74" s="27">
        <v>3850.63</v>
      </c>
      <c r="K74" s="27">
        <v>3850.51</v>
      </c>
      <c r="L74" s="27">
        <v>3850.45</v>
      </c>
      <c r="M74" s="27">
        <v>4689</v>
      </c>
      <c r="N74" s="27">
        <v>5158</v>
      </c>
      <c r="O74" s="27">
        <v>5674</v>
      </c>
      <c r="P74" s="27">
        <v>6241</v>
      </c>
      <c r="Q74" s="27">
        <v>6865</v>
      </c>
    </row>
    <row r="75" spans="1:17" ht="38.25" x14ac:dyDescent="0.25">
      <c r="A75" s="94"/>
      <c r="B75" s="130"/>
      <c r="C75" s="87"/>
      <c r="D75" s="66" t="s">
        <v>52</v>
      </c>
      <c r="E75" s="119"/>
      <c r="F75" s="104"/>
      <c r="G75" s="26">
        <f t="shared" si="1"/>
        <v>12325.3</v>
      </c>
      <c r="H75" s="29">
        <v>857</v>
      </c>
      <c r="I75" s="55">
        <v>993.3</v>
      </c>
      <c r="J75" s="29">
        <v>1033</v>
      </c>
      <c r="K75" s="29">
        <v>1033</v>
      </c>
      <c r="L75" s="29">
        <v>1033</v>
      </c>
      <c r="M75" s="29">
        <v>1208</v>
      </c>
      <c r="N75" s="29">
        <v>1329</v>
      </c>
      <c r="O75" s="29">
        <v>1462</v>
      </c>
      <c r="P75" s="29">
        <v>1608</v>
      </c>
      <c r="Q75" s="29">
        <v>1769</v>
      </c>
    </row>
    <row r="76" spans="1:17" ht="31.7" customHeight="1" x14ac:dyDescent="0.25">
      <c r="A76" s="71" t="s">
        <v>79</v>
      </c>
      <c r="B76" s="59" t="s">
        <v>123</v>
      </c>
      <c r="C76" s="86" t="s">
        <v>73</v>
      </c>
      <c r="D76" s="66"/>
      <c r="E76" s="68"/>
      <c r="F76" s="12" t="s">
        <v>47</v>
      </c>
      <c r="G76" s="26">
        <f t="shared" si="1"/>
        <v>260</v>
      </c>
      <c r="H76" s="26">
        <f t="shared" ref="H76:Q76" si="16">SUM(H77:H79)</f>
        <v>0</v>
      </c>
      <c r="I76" s="26">
        <f t="shared" si="16"/>
        <v>0</v>
      </c>
      <c r="J76" s="26">
        <f t="shared" si="16"/>
        <v>0</v>
      </c>
      <c r="K76" s="26">
        <f t="shared" si="16"/>
        <v>0</v>
      </c>
      <c r="L76" s="26">
        <f t="shared" si="16"/>
        <v>0</v>
      </c>
      <c r="M76" s="26">
        <f t="shared" si="16"/>
        <v>30</v>
      </c>
      <c r="N76" s="26">
        <f t="shared" si="16"/>
        <v>100</v>
      </c>
      <c r="O76" s="26">
        <f t="shared" si="16"/>
        <v>30</v>
      </c>
      <c r="P76" s="26">
        <f t="shared" si="16"/>
        <v>100</v>
      </c>
      <c r="Q76" s="26">
        <f t="shared" si="16"/>
        <v>0</v>
      </c>
    </row>
    <row r="77" spans="1:17" ht="33" customHeight="1" x14ac:dyDescent="0.25">
      <c r="A77" s="93" t="s">
        <v>84</v>
      </c>
      <c r="B77" s="148" t="s">
        <v>44</v>
      </c>
      <c r="C77" s="119"/>
      <c r="D77" s="66" t="s">
        <v>54</v>
      </c>
      <c r="E77" s="112" t="s">
        <v>75</v>
      </c>
      <c r="F77" s="127" t="s">
        <v>166</v>
      </c>
      <c r="G77" s="26">
        <f t="shared" ref="G77:G140" si="17">SUM(H77:Q77)</f>
        <v>100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7">
        <v>50</v>
      </c>
      <c r="O77" s="27">
        <v>0</v>
      </c>
      <c r="P77" s="27">
        <v>50</v>
      </c>
      <c r="Q77" s="27">
        <v>0</v>
      </c>
    </row>
    <row r="78" spans="1:17" ht="25.5" x14ac:dyDescent="0.25">
      <c r="A78" s="93"/>
      <c r="B78" s="149"/>
      <c r="C78" s="119"/>
      <c r="D78" s="66" t="s">
        <v>55</v>
      </c>
      <c r="E78" s="112"/>
      <c r="F78" s="127"/>
      <c r="G78" s="26">
        <f t="shared" si="17"/>
        <v>60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30</v>
      </c>
      <c r="N78" s="27">
        <v>0</v>
      </c>
      <c r="O78" s="27">
        <v>30</v>
      </c>
      <c r="P78" s="27">
        <v>0</v>
      </c>
      <c r="Q78" s="27">
        <v>0</v>
      </c>
    </row>
    <row r="79" spans="1:17" ht="25.5" x14ac:dyDescent="0.25">
      <c r="A79" s="94"/>
      <c r="B79" s="150"/>
      <c r="C79" s="87"/>
      <c r="D79" s="66" t="s">
        <v>56</v>
      </c>
      <c r="E79" s="112"/>
      <c r="F79" s="127"/>
      <c r="G79" s="26">
        <f t="shared" si="17"/>
        <v>100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50</v>
      </c>
      <c r="O79" s="27">
        <v>0</v>
      </c>
      <c r="P79" s="27">
        <v>50</v>
      </c>
      <c r="Q79" s="27">
        <v>0</v>
      </c>
    </row>
    <row r="80" spans="1:17" ht="37.35" customHeight="1" x14ac:dyDescent="0.25">
      <c r="A80" s="71" t="s">
        <v>80</v>
      </c>
      <c r="B80" s="25" t="s">
        <v>122</v>
      </c>
      <c r="C80" s="86" t="s">
        <v>73</v>
      </c>
      <c r="D80" s="66"/>
      <c r="E80" s="66"/>
      <c r="F80" s="12" t="s">
        <v>47</v>
      </c>
      <c r="G80" s="26">
        <f t="shared" si="17"/>
        <v>1998.1</v>
      </c>
      <c r="H80" s="26">
        <f>SUM(H81:H83)</f>
        <v>232.8</v>
      </c>
      <c r="I80" s="26">
        <f t="shared" ref="I80:Q80" si="18">SUM(I81:I83)</f>
        <v>212.20000000000002</v>
      </c>
      <c r="J80" s="26">
        <f t="shared" si="18"/>
        <v>194.70000000000002</v>
      </c>
      <c r="K80" s="26">
        <f t="shared" si="18"/>
        <v>194.70000000000002</v>
      </c>
      <c r="L80" s="26">
        <f t="shared" si="18"/>
        <v>194.70000000000002</v>
      </c>
      <c r="M80" s="26">
        <f t="shared" si="18"/>
        <v>193.8</v>
      </c>
      <c r="N80" s="26">
        <f t="shared" si="18"/>
        <v>193.8</v>
      </c>
      <c r="O80" s="26">
        <f t="shared" si="18"/>
        <v>193.8</v>
      </c>
      <c r="P80" s="26">
        <f t="shared" si="18"/>
        <v>193.8</v>
      </c>
      <c r="Q80" s="26">
        <f t="shared" si="18"/>
        <v>193.8</v>
      </c>
    </row>
    <row r="81" spans="1:17" ht="29.25" customHeight="1" x14ac:dyDescent="0.25">
      <c r="A81" s="123" t="s">
        <v>85</v>
      </c>
      <c r="B81" s="128" t="s">
        <v>43</v>
      </c>
      <c r="C81" s="119"/>
      <c r="D81" s="66" t="s">
        <v>54</v>
      </c>
      <c r="E81" s="108" t="s">
        <v>75</v>
      </c>
      <c r="F81" s="127" t="s">
        <v>166</v>
      </c>
      <c r="G81" s="26">
        <f t="shared" si="17"/>
        <v>1482.1999999999998</v>
      </c>
      <c r="H81" s="27">
        <v>180</v>
      </c>
      <c r="I81" s="27">
        <v>165.8</v>
      </c>
      <c r="J81" s="27">
        <v>125.8</v>
      </c>
      <c r="K81" s="27">
        <v>125.8</v>
      </c>
      <c r="L81" s="27">
        <v>125.8</v>
      </c>
      <c r="M81" s="27">
        <v>151.80000000000001</v>
      </c>
      <c r="N81" s="27">
        <v>151.80000000000001</v>
      </c>
      <c r="O81" s="27">
        <v>151.80000000000001</v>
      </c>
      <c r="P81" s="27">
        <v>151.80000000000001</v>
      </c>
      <c r="Q81" s="27">
        <v>151.80000000000001</v>
      </c>
    </row>
    <row r="82" spans="1:17" ht="25.5" x14ac:dyDescent="0.25">
      <c r="A82" s="123"/>
      <c r="B82" s="129"/>
      <c r="C82" s="119"/>
      <c r="D82" s="66" t="s">
        <v>55</v>
      </c>
      <c r="E82" s="108"/>
      <c r="F82" s="127"/>
      <c r="G82" s="26">
        <f t="shared" si="17"/>
        <v>337.7</v>
      </c>
      <c r="H82" s="27">
        <v>34.799999999999997</v>
      </c>
      <c r="I82" s="27">
        <v>30.4</v>
      </c>
      <c r="J82" s="27">
        <v>47.5</v>
      </c>
      <c r="K82" s="27">
        <v>47.5</v>
      </c>
      <c r="L82" s="27">
        <v>47.5</v>
      </c>
      <c r="M82" s="27">
        <v>26</v>
      </c>
      <c r="N82" s="27">
        <v>26</v>
      </c>
      <c r="O82" s="27">
        <v>26</v>
      </c>
      <c r="P82" s="27">
        <v>26</v>
      </c>
      <c r="Q82" s="27">
        <v>26</v>
      </c>
    </row>
    <row r="83" spans="1:17" ht="25.5" x14ac:dyDescent="0.25">
      <c r="A83" s="123"/>
      <c r="B83" s="130"/>
      <c r="C83" s="87"/>
      <c r="D83" s="66" t="s">
        <v>56</v>
      </c>
      <c r="E83" s="108"/>
      <c r="F83" s="127"/>
      <c r="G83" s="26">
        <f t="shared" si="17"/>
        <v>178.2</v>
      </c>
      <c r="H83" s="27">
        <v>18</v>
      </c>
      <c r="I83" s="27">
        <v>16</v>
      </c>
      <c r="J83" s="27">
        <v>21.4</v>
      </c>
      <c r="K83" s="27">
        <v>21.4</v>
      </c>
      <c r="L83" s="27">
        <v>21.4</v>
      </c>
      <c r="M83" s="27">
        <v>16</v>
      </c>
      <c r="N83" s="27">
        <v>16</v>
      </c>
      <c r="O83" s="27">
        <v>16</v>
      </c>
      <c r="P83" s="27">
        <v>16</v>
      </c>
      <c r="Q83" s="27">
        <v>16</v>
      </c>
    </row>
    <row r="84" spans="1:17" ht="63" x14ac:dyDescent="0.25">
      <c r="A84" s="71" t="s">
        <v>155</v>
      </c>
      <c r="B84" s="25" t="s">
        <v>163</v>
      </c>
      <c r="C84" s="86" t="s">
        <v>73</v>
      </c>
      <c r="D84" s="66"/>
      <c r="E84" s="66"/>
      <c r="F84" s="12" t="s">
        <v>47</v>
      </c>
      <c r="G84" s="26">
        <f t="shared" si="17"/>
        <v>92</v>
      </c>
      <c r="H84" s="26">
        <f>SUM(H85:H87)</f>
        <v>0</v>
      </c>
      <c r="I84" s="26">
        <f t="shared" ref="I84:Q84" si="19">SUM(I85:I87)</f>
        <v>92</v>
      </c>
      <c r="J84" s="26">
        <f t="shared" si="19"/>
        <v>0</v>
      </c>
      <c r="K84" s="26">
        <f t="shared" si="19"/>
        <v>0</v>
      </c>
      <c r="L84" s="26">
        <f t="shared" si="19"/>
        <v>0</v>
      </c>
      <c r="M84" s="26">
        <f t="shared" si="19"/>
        <v>0</v>
      </c>
      <c r="N84" s="26">
        <f t="shared" si="19"/>
        <v>0</v>
      </c>
      <c r="O84" s="26">
        <f t="shared" si="19"/>
        <v>0</v>
      </c>
      <c r="P84" s="26">
        <f t="shared" si="19"/>
        <v>0</v>
      </c>
      <c r="Q84" s="26">
        <f t="shared" si="19"/>
        <v>0</v>
      </c>
    </row>
    <row r="85" spans="1:17" ht="25.5" x14ac:dyDescent="0.25">
      <c r="A85" s="92" t="s">
        <v>156</v>
      </c>
      <c r="B85" s="128" t="s">
        <v>157</v>
      </c>
      <c r="C85" s="119"/>
      <c r="D85" s="66" t="s">
        <v>54</v>
      </c>
      <c r="E85" s="108" t="s">
        <v>75</v>
      </c>
      <c r="F85" s="127" t="s">
        <v>166</v>
      </c>
      <c r="G85" s="26">
        <f t="shared" si="17"/>
        <v>92</v>
      </c>
      <c r="H85" s="27">
        <v>0</v>
      </c>
      <c r="I85" s="27">
        <v>92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27">
        <v>0</v>
      </c>
      <c r="P85" s="27">
        <v>0</v>
      </c>
      <c r="Q85" s="27">
        <v>0</v>
      </c>
    </row>
    <row r="86" spans="1:17" ht="25.5" x14ac:dyDescent="0.25">
      <c r="A86" s="93"/>
      <c r="B86" s="129"/>
      <c r="C86" s="119"/>
      <c r="D86" s="66" t="s">
        <v>55</v>
      </c>
      <c r="E86" s="108"/>
      <c r="F86" s="127"/>
      <c r="G86" s="26">
        <f t="shared" si="17"/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</row>
    <row r="87" spans="1:17" ht="25.5" x14ac:dyDescent="0.25">
      <c r="A87" s="94"/>
      <c r="B87" s="130"/>
      <c r="C87" s="87"/>
      <c r="D87" s="66" t="s">
        <v>56</v>
      </c>
      <c r="E87" s="108"/>
      <c r="F87" s="127"/>
      <c r="G87" s="26">
        <f t="shared" si="17"/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7">
        <v>0</v>
      </c>
      <c r="O87" s="27">
        <v>0</v>
      </c>
      <c r="P87" s="27">
        <v>0</v>
      </c>
      <c r="Q87" s="27">
        <v>0</v>
      </c>
    </row>
    <row r="88" spans="1:17" ht="36" customHeight="1" x14ac:dyDescent="0.25">
      <c r="A88" s="32" t="s">
        <v>34</v>
      </c>
      <c r="B88" s="145" t="s">
        <v>72</v>
      </c>
      <c r="C88" s="146"/>
      <c r="D88" s="147"/>
      <c r="E88" s="13"/>
      <c r="F88" s="12" t="s">
        <v>74</v>
      </c>
      <c r="G88" s="26">
        <f t="shared" si="17"/>
        <v>68968.69</v>
      </c>
      <c r="H88" s="26">
        <f>H89+H93</f>
        <v>6043.9</v>
      </c>
      <c r="I88" s="26">
        <f t="shared" ref="I88:Q88" si="20">I89+I93</f>
        <v>7848.09</v>
      </c>
      <c r="J88" s="26">
        <f t="shared" si="20"/>
        <v>9532.8000000000011</v>
      </c>
      <c r="K88" s="26">
        <f t="shared" si="20"/>
        <v>6418.5000000000009</v>
      </c>
      <c r="L88" s="26">
        <f t="shared" si="20"/>
        <v>8980.9</v>
      </c>
      <c r="M88" s="26">
        <f t="shared" si="20"/>
        <v>6028.9</v>
      </c>
      <c r="N88" s="26">
        <f t="shared" si="20"/>
        <v>6028.9</v>
      </c>
      <c r="O88" s="26">
        <f t="shared" si="20"/>
        <v>6028.9</v>
      </c>
      <c r="P88" s="26">
        <f t="shared" si="20"/>
        <v>6028.9</v>
      </c>
      <c r="Q88" s="26">
        <f t="shared" si="20"/>
        <v>6028.9</v>
      </c>
    </row>
    <row r="89" spans="1:17" ht="16.5" customHeight="1" x14ac:dyDescent="0.25">
      <c r="A89" s="92" t="s">
        <v>35</v>
      </c>
      <c r="B89" s="128" t="s">
        <v>128</v>
      </c>
      <c r="C89" s="66"/>
      <c r="D89" s="66"/>
      <c r="E89" s="66"/>
      <c r="F89" s="12" t="s">
        <v>47</v>
      </c>
      <c r="G89" s="26">
        <f t="shared" si="17"/>
        <v>33139.9</v>
      </c>
      <c r="H89" s="26">
        <f>SUM(H90:H92)</f>
        <v>3383.9</v>
      </c>
      <c r="I89" s="26">
        <f t="shared" ref="I89:Q89" si="21">SUM(I90:I92)</f>
        <v>3400</v>
      </c>
      <c r="J89" s="26">
        <f t="shared" si="21"/>
        <v>3751.6</v>
      </c>
      <c r="K89" s="26">
        <f t="shared" si="21"/>
        <v>449.3</v>
      </c>
      <c r="L89" s="26">
        <f t="shared" si="21"/>
        <v>2816.1</v>
      </c>
      <c r="M89" s="26">
        <f t="shared" si="21"/>
        <v>3867.8</v>
      </c>
      <c r="N89" s="26">
        <f t="shared" si="21"/>
        <v>3867.8</v>
      </c>
      <c r="O89" s="26">
        <f t="shared" si="21"/>
        <v>3867.8</v>
      </c>
      <c r="P89" s="26">
        <f t="shared" si="21"/>
        <v>3867.8</v>
      </c>
      <c r="Q89" s="26">
        <f t="shared" si="21"/>
        <v>3867.8</v>
      </c>
    </row>
    <row r="90" spans="1:17" ht="25.5" x14ac:dyDescent="0.25">
      <c r="A90" s="93"/>
      <c r="B90" s="129"/>
      <c r="C90" s="108" t="s">
        <v>73</v>
      </c>
      <c r="D90" s="66" t="s">
        <v>54</v>
      </c>
      <c r="E90" s="86" t="s">
        <v>75</v>
      </c>
      <c r="F90" s="90" t="s">
        <v>166</v>
      </c>
      <c r="G90" s="26">
        <f t="shared" si="17"/>
        <v>12322.1</v>
      </c>
      <c r="H90" s="27">
        <v>2298.9</v>
      </c>
      <c r="I90" s="27">
        <v>0</v>
      </c>
      <c r="J90" s="27">
        <v>2515</v>
      </c>
      <c r="K90" s="27">
        <v>0</v>
      </c>
      <c r="L90" s="27">
        <v>2515</v>
      </c>
      <c r="M90" s="27">
        <v>0</v>
      </c>
      <c r="N90" s="27">
        <f>2896.6-400</f>
        <v>2496.6</v>
      </c>
      <c r="O90" s="27">
        <v>0</v>
      </c>
      <c r="P90" s="27">
        <f>2896.6-400</f>
        <v>2496.6</v>
      </c>
      <c r="Q90" s="27">
        <v>0</v>
      </c>
    </row>
    <row r="91" spans="1:17" ht="25.5" x14ac:dyDescent="0.25">
      <c r="A91" s="93"/>
      <c r="B91" s="129"/>
      <c r="C91" s="108"/>
      <c r="D91" s="66" t="s">
        <v>55</v>
      </c>
      <c r="E91" s="119"/>
      <c r="F91" s="104"/>
      <c r="G91" s="26">
        <f t="shared" si="17"/>
        <v>10864.800000000001</v>
      </c>
      <c r="H91" s="27">
        <v>1085</v>
      </c>
      <c r="I91" s="27">
        <v>1085</v>
      </c>
      <c r="J91" s="27">
        <v>1236.5999999999999</v>
      </c>
      <c r="K91" s="27">
        <v>301.10000000000002</v>
      </c>
      <c r="L91" s="27">
        <v>301.10000000000002</v>
      </c>
      <c r="M91" s="27">
        <f t="shared" ref="M91:Q91" si="22">1771.2-400</f>
        <v>1371.2</v>
      </c>
      <c r="N91" s="27">
        <f t="shared" si="22"/>
        <v>1371.2</v>
      </c>
      <c r="O91" s="27">
        <f t="shared" si="22"/>
        <v>1371.2</v>
      </c>
      <c r="P91" s="27">
        <f t="shared" si="22"/>
        <v>1371.2</v>
      </c>
      <c r="Q91" s="27">
        <f t="shared" si="22"/>
        <v>1371.2</v>
      </c>
    </row>
    <row r="92" spans="1:17" ht="25.5" x14ac:dyDescent="0.25">
      <c r="A92" s="93"/>
      <c r="B92" s="129"/>
      <c r="C92" s="108"/>
      <c r="D92" s="66" t="s">
        <v>56</v>
      </c>
      <c r="E92" s="87"/>
      <c r="F92" s="91"/>
      <c r="G92" s="26">
        <f t="shared" si="17"/>
        <v>9953</v>
      </c>
      <c r="H92" s="27">
        <v>0</v>
      </c>
      <c r="I92" s="27">
        <v>2315</v>
      </c>
      <c r="J92" s="27">
        <v>0</v>
      </c>
      <c r="K92" s="27">
        <v>148.19999999999999</v>
      </c>
      <c r="L92" s="27">
        <v>0</v>
      </c>
      <c r="M92" s="27">
        <v>2496.6</v>
      </c>
      <c r="N92" s="27">
        <v>0</v>
      </c>
      <c r="O92" s="27">
        <v>2496.6</v>
      </c>
      <c r="P92" s="27">
        <v>0</v>
      </c>
      <c r="Q92" s="27">
        <v>2496.6</v>
      </c>
    </row>
    <row r="93" spans="1:17" ht="31.5" customHeight="1" x14ac:dyDescent="0.25">
      <c r="A93" s="93"/>
      <c r="B93" s="129"/>
      <c r="C93" s="66"/>
      <c r="D93" s="66"/>
      <c r="E93" s="66"/>
      <c r="F93" s="12" t="s">
        <v>47</v>
      </c>
      <c r="G93" s="26">
        <f t="shared" si="17"/>
        <v>35828.789999999994</v>
      </c>
      <c r="H93" s="26">
        <f>SUM(H94:H96)</f>
        <v>2660</v>
      </c>
      <c r="I93" s="26">
        <f>SUM(I94:I96)</f>
        <v>4448.09</v>
      </c>
      <c r="J93" s="26">
        <f t="shared" ref="J93:Q93" si="23">SUM(J94:J96)</f>
        <v>5781.2000000000007</v>
      </c>
      <c r="K93" s="26">
        <f t="shared" si="23"/>
        <v>5969.2000000000007</v>
      </c>
      <c r="L93" s="26">
        <f t="shared" si="23"/>
        <v>6164.7999999999993</v>
      </c>
      <c r="M93" s="26">
        <f t="shared" si="23"/>
        <v>2161.1</v>
      </c>
      <c r="N93" s="26">
        <f t="shared" si="23"/>
        <v>2161.1</v>
      </c>
      <c r="O93" s="26">
        <f t="shared" si="23"/>
        <v>2161.1</v>
      </c>
      <c r="P93" s="26">
        <f t="shared" si="23"/>
        <v>2161.1</v>
      </c>
      <c r="Q93" s="26">
        <f t="shared" si="23"/>
        <v>2161.1</v>
      </c>
    </row>
    <row r="94" spans="1:17" ht="26.45" customHeight="1" x14ac:dyDescent="0.25">
      <c r="A94" s="93"/>
      <c r="B94" s="129"/>
      <c r="C94" s="86" t="s">
        <v>73</v>
      </c>
      <c r="D94" s="66" t="s">
        <v>54</v>
      </c>
      <c r="E94" s="115" t="s">
        <v>75</v>
      </c>
      <c r="F94" s="90" t="s">
        <v>101</v>
      </c>
      <c r="G94" s="26">
        <f t="shared" si="17"/>
        <v>21840.9</v>
      </c>
      <c r="H94" s="27">
        <v>1893.4</v>
      </c>
      <c r="I94" s="27">
        <v>0</v>
      </c>
      <c r="J94" s="27">
        <v>4599.3</v>
      </c>
      <c r="K94" s="27">
        <v>4787.3</v>
      </c>
      <c r="L94" s="27">
        <v>4982.8999999999996</v>
      </c>
      <c r="M94" s="27">
        <v>1394.5</v>
      </c>
      <c r="N94" s="27">
        <v>1394.5</v>
      </c>
      <c r="O94" s="27">
        <v>0</v>
      </c>
      <c r="P94" s="27">
        <v>1394.5</v>
      </c>
      <c r="Q94" s="27">
        <v>1394.5</v>
      </c>
    </row>
    <row r="95" spans="1:17" ht="25.5" x14ac:dyDescent="0.25">
      <c r="A95" s="93"/>
      <c r="B95" s="129"/>
      <c r="C95" s="119"/>
      <c r="D95" s="66" t="s">
        <v>55</v>
      </c>
      <c r="E95" s="136"/>
      <c r="F95" s="104"/>
      <c r="G95" s="26">
        <f t="shared" si="17"/>
        <v>9036.7900000000027</v>
      </c>
      <c r="H95" s="27">
        <v>766.6</v>
      </c>
      <c r="I95" s="27">
        <v>891.49</v>
      </c>
      <c r="J95" s="27">
        <v>1181.9000000000001</v>
      </c>
      <c r="K95" s="27">
        <v>1181.9000000000001</v>
      </c>
      <c r="L95" s="27">
        <v>1181.9000000000001</v>
      </c>
      <c r="M95" s="27">
        <v>766.6</v>
      </c>
      <c r="N95" s="27">
        <v>766.6</v>
      </c>
      <c r="O95" s="27">
        <v>766.6</v>
      </c>
      <c r="P95" s="27">
        <v>766.6</v>
      </c>
      <c r="Q95" s="27">
        <v>766.6</v>
      </c>
    </row>
    <row r="96" spans="1:17" ht="25.5" x14ac:dyDescent="0.25">
      <c r="A96" s="94"/>
      <c r="B96" s="130"/>
      <c r="C96" s="87"/>
      <c r="D96" s="66" t="s">
        <v>56</v>
      </c>
      <c r="E96" s="116"/>
      <c r="F96" s="91"/>
      <c r="G96" s="26">
        <f t="shared" si="17"/>
        <v>4951.1000000000004</v>
      </c>
      <c r="H96" s="27">
        <v>0</v>
      </c>
      <c r="I96" s="27">
        <v>3556.6</v>
      </c>
      <c r="J96" s="27">
        <v>0</v>
      </c>
      <c r="K96" s="27">
        <v>0</v>
      </c>
      <c r="L96" s="27">
        <v>0</v>
      </c>
      <c r="M96" s="27">
        <v>0</v>
      </c>
      <c r="N96" s="27">
        <v>0</v>
      </c>
      <c r="O96" s="27">
        <v>1394.5</v>
      </c>
      <c r="P96" s="27">
        <v>0</v>
      </c>
      <c r="Q96" s="27">
        <v>0</v>
      </c>
    </row>
    <row r="97" spans="1:17" ht="46.9" customHeight="1" x14ac:dyDescent="0.25">
      <c r="A97" s="137" t="s">
        <v>36</v>
      </c>
      <c r="B97" s="139" t="s">
        <v>158</v>
      </c>
      <c r="C97" s="140"/>
      <c r="D97" s="141"/>
      <c r="E97" s="70"/>
      <c r="F97" s="12" t="s">
        <v>74</v>
      </c>
      <c r="G97" s="26">
        <f t="shared" si="17"/>
        <v>99.5</v>
      </c>
      <c r="H97" s="26">
        <f>H99+H100+H101</f>
        <v>0</v>
      </c>
      <c r="I97" s="26">
        <f>I99+I100+I101</f>
        <v>99.5</v>
      </c>
      <c r="J97" s="26">
        <f t="shared" ref="J97:Q97" si="24">J99+J100+J101</f>
        <v>0</v>
      </c>
      <c r="K97" s="26">
        <f t="shared" si="24"/>
        <v>0</v>
      </c>
      <c r="L97" s="26">
        <f t="shared" si="24"/>
        <v>0</v>
      </c>
      <c r="M97" s="26">
        <f t="shared" si="24"/>
        <v>0</v>
      </c>
      <c r="N97" s="26">
        <f t="shared" si="24"/>
        <v>0</v>
      </c>
      <c r="O97" s="26">
        <f t="shared" si="24"/>
        <v>0</v>
      </c>
      <c r="P97" s="26">
        <f t="shared" si="24"/>
        <v>0</v>
      </c>
      <c r="Q97" s="26">
        <f t="shared" si="24"/>
        <v>0</v>
      </c>
    </row>
    <row r="98" spans="1:17" s="11" customFormat="1" ht="16.5" x14ac:dyDescent="0.25">
      <c r="A98" s="138"/>
      <c r="B98" s="142"/>
      <c r="C98" s="143"/>
      <c r="D98" s="144"/>
      <c r="E98" s="44"/>
      <c r="F98" s="12" t="s">
        <v>47</v>
      </c>
      <c r="G98" s="26">
        <f t="shared" si="17"/>
        <v>99.5</v>
      </c>
      <c r="H98" s="26">
        <f>H99+H100+H101</f>
        <v>0</v>
      </c>
      <c r="I98" s="26">
        <f t="shared" ref="I98:Q98" si="25">I99+I100+I101</f>
        <v>99.5</v>
      </c>
      <c r="J98" s="26">
        <f t="shared" si="25"/>
        <v>0</v>
      </c>
      <c r="K98" s="26">
        <f t="shared" si="25"/>
        <v>0</v>
      </c>
      <c r="L98" s="26">
        <f t="shared" si="25"/>
        <v>0</v>
      </c>
      <c r="M98" s="26">
        <f t="shared" si="25"/>
        <v>0</v>
      </c>
      <c r="N98" s="26">
        <f t="shared" si="25"/>
        <v>0</v>
      </c>
      <c r="O98" s="26">
        <f t="shared" si="25"/>
        <v>0</v>
      </c>
      <c r="P98" s="26">
        <f t="shared" si="25"/>
        <v>0</v>
      </c>
      <c r="Q98" s="26">
        <f t="shared" si="25"/>
        <v>0</v>
      </c>
    </row>
    <row r="99" spans="1:17" ht="25.5" x14ac:dyDescent="0.25">
      <c r="A99" s="92" t="s">
        <v>37</v>
      </c>
      <c r="B99" s="128" t="s">
        <v>159</v>
      </c>
      <c r="C99" s="108" t="s">
        <v>73</v>
      </c>
      <c r="D99" s="66" t="s">
        <v>54</v>
      </c>
      <c r="E99" s="86" t="s">
        <v>75</v>
      </c>
      <c r="F99" s="90" t="s">
        <v>166</v>
      </c>
      <c r="G99" s="26">
        <f t="shared" si="17"/>
        <v>0</v>
      </c>
      <c r="H99" s="27">
        <v>0</v>
      </c>
      <c r="I99" s="27">
        <v>0</v>
      </c>
      <c r="J99" s="27">
        <v>0</v>
      </c>
      <c r="K99" s="27">
        <v>0</v>
      </c>
      <c r="L99" s="27">
        <v>0</v>
      </c>
      <c r="M99" s="27">
        <v>0</v>
      </c>
      <c r="N99" s="27">
        <v>0</v>
      </c>
      <c r="O99" s="27">
        <v>0</v>
      </c>
      <c r="P99" s="27">
        <v>0</v>
      </c>
      <c r="Q99" s="27">
        <v>0</v>
      </c>
    </row>
    <row r="100" spans="1:17" ht="25.5" x14ac:dyDescent="0.25">
      <c r="A100" s="93"/>
      <c r="B100" s="129"/>
      <c r="C100" s="108"/>
      <c r="D100" s="66" t="s">
        <v>55</v>
      </c>
      <c r="E100" s="119"/>
      <c r="F100" s="104"/>
      <c r="G100" s="26">
        <f t="shared" si="17"/>
        <v>24.9</v>
      </c>
      <c r="H100" s="27">
        <v>0</v>
      </c>
      <c r="I100" s="27">
        <v>24.9</v>
      </c>
      <c r="J100" s="27">
        <v>0</v>
      </c>
      <c r="K100" s="27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</row>
    <row r="101" spans="1:17" ht="25.5" x14ac:dyDescent="0.25">
      <c r="A101" s="94"/>
      <c r="B101" s="130"/>
      <c r="C101" s="108"/>
      <c r="D101" s="66" t="s">
        <v>56</v>
      </c>
      <c r="E101" s="119"/>
      <c r="F101" s="91"/>
      <c r="G101" s="26">
        <f t="shared" si="17"/>
        <v>74.599999999999994</v>
      </c>
      <c r="H101" s="27">
        <v>0</v>
      </c>
      <c r="I101" s="27">
        <v>74.599999999999994</v>
      </c>
      <c r="J101" s="27">
        <v>0</v>
      </c>
      <c r="K101" s="27">
        <v>0</v>
      </c>
      <c r="L101" s="27">
        <v>0</v>
      </c>
      <c r="M101" s="27">
        <v>0</v>
      </c>
      <c r="N101" s="27">
        <v>0</v>
      </c>
      <c r="O101" s="27">
        <v>0</v>
      </c>
      <c r="P101" s="27">
        <v>0</v>
      </c>
      <c r="Q101" s="27">
        <v>0</v>
      </c>
    </row>
    <row r="102" spans="1:17" ht="36" customHeight="1" x14ac:dyDescent="0.25">
      <c r="A102" s="33" t="s">
        <v>68</v>
      </c>
      <c r="B102" s="81" t="s">
        <v>61</v>
      </c>
      <c r="C102" s="81"/>
      <c r="D102" s="81"/>
      <c r="E102" s="18"/>
      <c r="F102" s="14" t="s">
        <v>74</v>
      </c>
      <c r="G102" s="26">
        <f t="shared" si="17"/>
        <v>104335.031</v>
      </c>
      <c r="H102" s="30">
        <f>H103+H106+H113</f>
        <v>7363.58</v>
      </c>
      <c r="I102" s="56">
        <f t="shared" ref="I102:Q102" si="26">I103+I106+I113</f>
        <v>6705.5910000000013</v>
      </c>
      <c r="J102" s="30">
        <f t="shared" si="26"/>
        <v>7501.62</v>
      </c>
      <c r="K102" s="30">
        <f t="shared" si="26"/>
        <v>6727.62</v>
      </c>
      <c r="L102" s="30">
        <f t="shared" si="26"/>
        <v>6727.62</v>
      </c>
      <c r="M102" s="30">
        <f t="shared" si="26"/>
        <v>11644</v>
      </c>
      <c r="N102" s="30">
        <f t="shared" si="26"/>
        <v>12648</v>
      </c>
      <c r="O102" s="30">
        <f t="shared" si="26"/>
        <v>13751</v>
      </c>
      <c r="P102" s="30">
        <f t="shared" si="26"/>
        <v>14965</v>
      </c>
      <c r="Q102" s="30">
        <f t="shared" si="26"/>
        <v>16301</v>
      </c>
    </row>
    <row r="103" spans="1:17" ht="16.899999999999999" customHeight="1" x14ac:dyDescent="0.25">
      <c r="A103" s="133" t="s">
        <v>70</v>
      </c>
      <c r="B103" s="105" t="s">
        <v>59</v>
      </c>
      <c r="C103" s="86" t="s">
        <v>73</v>
      </c>
      <c r="D103" s="66"/>
      <c r="E103" s="69"/>
      <c r="F103" s="19" t="s">
        <v>47</v>
      </c>
      <c r="G103" s="26">
        <f t="shared" si="17"/>
        <v>9455.8529999999992</v>
      </c>
      <c r="H103" s="26">
        <f t="shared" ref="H103:Q103" si="27">SUM(H104:H105)</f>
        <v>936</v>
      </c>
      <c r="I103" s="26">
        <f t="shared" si="27"/>
        <v>630.99299999999994</v>
      </c>
      <c r="J103" s="26">
        <f t="shared" si="27"/>
        <v>449.62</v>
      </c>
      <c r="K103" s="26">
        <f t="shared" si="27"/>
        <v>449.62</v>
      </c>
      <c r="L103" s="26">
        <f t="shared" si="27"/>
        <v>449.62</v>
      </c>
      <c r="M103" s="26">
        <f t="shared" si="27"/>
        <v>1308</v>
      </c>
      <c r="N103" s="26">
        <f t="shared" si="27"/>
        <v>1308</v>
      </c>
      <c r="O103" s="26">
        <f t="shared" si="27"/>
        <v>1308</v>
      </c>
      <c r="P103" s="26">
        <f t="shared" si="27"/>
        <v>1308</v>
      </c>
      <c r="Q103" s="26">
        <f t="shared" si="27"/>
        <v>1308</v>
      </c>
    </row>
    <row r="104" spans="1:17" ht="38.25" x14ac:dyDescent="0.25">
      <c r="A104" s="134"/>
      <c r="B104" s="106"/>
      <c r="C104" s="119"/>
      <c r="D104" s="66" t="s">
        <v>51</v>
      </c>
      <c r="E104" s="112" t="s">
        <v>75</v>
      </c>
      <c r="F104" s="115" t="s">
        <v>166</v>
      </c>
      <c r="G104" s="26">
        <f t="shared" si="17"/>
        <v>5374.2260000000006</v>
      </c>
      <c r="H104" s="27">
        <v>446</v>
      </c>
      <c r="I104" s="27">
        <v>316.39600000000002</v>
      </c>
      <c r="J104" s="27">
        <v>265.61</v>
      </c>
      <c r="K104" s="27">
        <v>265.61</v>
      </c>
      <c r="L104" s="27">
        <v>265.61</v>
      </c>
      <c r="M104" s="27">
        <v>763</v>
      </c>
      <c r="N104" s="27">
        <v>763</v>
      </c>
      <c r="O104" s="27">
        <v>763</v>
      </c>
      <c r="P104" s="27">
        <v>763</v>
      </c>
      <c r="Q104" s="27">
        <v>763</v>
      </c>
    </row>
    <row r="105" spans="1:17" ht="38.25" x14ac:dyDescent="0.25">
      <c r="A105" s="134"/>
      <c r="B105" s="106"/>
      <c r="C105" s="87"/>
      <c r="D105" s="66" t="s">
        <v>52</v>
      </c>
      <c r="E105" s="112"/>
      <c r="F105" s="136"/>
      <c r="G105" s="26">
        <f t="shared" si="17"/>
        <v>4081.627</v>
      </c>
      <c r="H105" s="27">
        <v>490</v>
      </c>
      <c r="I105" s="27">
        <v>314.59699999999998</v>
      </c>
      <c r="J105" s="27">
        <v>184.01</v>
      </c>
      <c r="K105" s="27">
        <v>184.01</v>
      </c>
      <c r="L105" s="27">
        <v>184.01</v>
      </c>
      <c r="M105" s="27">
        <v>545</v>
      </c>
      <c r="N105" s="27">
        <v>545</v>
      </c>
      <c r="O105" s="27">
        <v>545</v>
      </c>
      <c r="P105" s="27">
        <v>545</v>
      </c>
      <c r="Q105" s="27">
        <v>545</v>
      </c>
    </row>
    <row r="106" spans="1:17" ht="16.5" x14ac:dyDescent="0.25">
      <c r="A106" s="133" t="s">
        <v>160</v>
      </c>
      <c r="B106" s="105" t="s">
        <v>58</v>
      </c>
      <c r="C106" s="86" t="s">
        <v>73</v>
      </c>
      <c r="D106" s="62"/>
      <c r="E106" s="73"/>
      <c r="F106" s="19" t="s">
        <v>47</v>
      </c>
      <c r="G106" s="26">
        <f t="shared" si="17"/>
        <v>93081.377999999997</v>
      </c>
      <c r="H106" s="40">
        <f>SUM(H107:H112)</f>
        <v>6383.58</v>
      </c>
      <c r="I106" s="40">
        <f t="shared" ref="I106:Q106" si="28">SUM(I107:I112)</f>
        <v>5820.7980000000007</v>
      </c>
      <c r="J106" s="40">
        <f t="shared" si="28"/>
        <v>7052</v>
      </c>
      <c r="K106" s="40">
        <f t="shared" si="28"/>
        <v>6278</v>
      </c>
      <c r="L106" s="40">
        <f t="shared" si="28"/>
        <v>6278</v>
      </c>
      <c r="M106" s="40">
        <f t="shared" si="28"/>
        <v>10036</v>
      </c>
      <c r="N106" s="40">
        <f t="shared" si="28"/>
        <v>11040</v>
      </c>
      <c r="O106" s="40">
        <f t="shared" si="28"/>
        <v>12143</v>
      </c>
      <c r="P106" s="40">
        <f t="shared" si="28"/>
        <v>13357</v>
      </c>
      <c r="Q106" s="40">
        <f t="shared" si="28"/>
        <v>14693</v>
      </c>
    </row>
    <row r="107" spans="1:17" ht="38.25" x14ac:dyDescent="0.25">
      <c r="A107" s="134"/>
      <c r="B107" s="106"/>
      <c r="C107" s="119"/>
      <c r="D107" s="66" t="s">
        <v>51</v>
      </c>
      <c r="E107" s="115" t="s">
        <v>75</v>
      </c>
      <c r="F107" s="115" t="s">
        <v>166</v>
      </c>
      <c r="G107" s="26">
        <f t="shared" si="17"/>
        <v>26103.16</v>
      </c>
      <c r="H107" s="27">
        <v>1555.4</v>
      </c>
      <c r="I107" s="54">
        <v>1191.76</v>
      </c>
      <c r="J107" s="27">
        <v>1806</v>
      </c>
      <c r="K107" s="27">
        <v>1032</v>
      </c>
      <c r="L107" s="27">
        <v>1032</v>
      </c>
      <c r="M107" s="27">
        <v>3192</v>
      </c>
      <c r="N107" s="27">
        <v>3511</v>
      </c>
      <c r="O107" s="27">
        <v>3862</v>
      </c>
      <c r="P107" s="27">
        <v>4248</v>
      </c>
      <c r="Q107" s="27">
        <v>4673</v>
      </c>
    </row>
    <row r="108" spans="1:17" ht="38.25" x14ac:dyDescent="0.25">
      <c r="A108" s="134"/>
      <c r="B108" s="106"/>
      <c r="C108" s="119"/>
      <c r="D108" s="66" t="s">
        <v>52</v>
      </c>
      <c r="E108" s="136"/>
      <c r="F108" s="136"/>
      <c r="G108" s="26">
        <f t="shared" si="17"/>
        <v>9010</v>
      </c>
      <c r="H108" s="27">
        <v>690</v>
      </c>
      <c r="I108" s="54">
        <v>775</v>
      </c>
      <c r="J108" s="27">
        <v>645</v>
      </c>
      <c r="K108" s="27">
        <v>645</v>
      </c>
      <c r="L108" s="27">
        <v>645</v>
      </c>
      <c r="M108" s="27">
        <v>919</v>
      </c>
      <c r="N108" s="27">
        <v>1011</v>
      </c>
      <c r="O108" s="27">
        <v>1112</v>
      </c>
      <c r="P108" s="27">
        <v>1223</v>
      </c>
      <c r="Q108" s="27">
        <v>1345</v>
      </c>
    </row>
    <row r="109" spans="1:17" ht="25.5" x14ac:dyDescent="0.25">
      <c r="A109" s="134"/>
      <c r="B109" s="106"/>
      <c r="C109" s="119"/>
      <c r="D109" s="66" t="s">
        <v>54</v>
      </c>
      <c r="E109" s="136"/>
      <c r="F109" s="136"/>
      <c r="G109" s="26">
        <f t="shared" si="17"/>
        <v>14562</v>
      </c>
      <c r="H109" s="27">
        <v>950</v>
      </c>
      <c r="I109" s="27">
        <v>1026</v>
      </c>
      <c r="J109" s="27">
        <v>1247</v>
      </c>
      <c r="K109" s="27">
        <v>1247</v>
      </c>
      <c r="L109" s="27">
        <v>1247</v>
      </c>
      <c r="M109" s="27">
        <v>1449</v>
      </c>
      <c r="N109" s="27">
        <v>1594</v>
      </c>
      <c r="O109" s="27">
        <v>1753</v>
      </c>
      <c r="P109" s="27">
        <v>1928</v>
      </c>
      <c r="Q109" s="27">
        <v>2121</v>
      </c>
    </row>
    <row r="110" spans="1:17" ht="25.5" x14ac:dyDescent="0.25">
      <c r="A110" s="134"/>
      <c r="B110" s="106"/>
      <c r="C110" s="119"/>
      <c r="D110" s="66" t="s">
        <v>55</v>
      </c>
      <c r="E110" s="136"/>
      <c r="F110" s="136"/>
      <c r="G110" s="26">
        <f t="shared" si="17"/>
        <v>10340.18</v>
      </c>
      <c r="H110" s="27">
        <v>1008.18</v>
      </c>
      <c r="I110" s="27">
        <v>774</v>
      </c>
      <c r="J110" s="27">
        <v>903</v>
      </c>
      <c r="K110" s="27">
        <v>903</v>
      </c>
      <c r="L110" s="27">
        <v>903</v>
      </c>
      <c r="M110" s="27">
        <v>958</v>
      </c>
      <c r="N110" s="27">
        <v>1054</v>
      </c>
      <c r="O110" s="27">
        <v>1159</v>
      </c>
      <c r="P110" s="27">
        <v>1275</v>
      </c>
      <c r="Q110" s="27">
        <v>1403</v>
      </c>
    </row>
    <row r="111" spans="1:17" ht="25.5" x14ac:dyDescent="0.25">
      <c r="A111" s="134"/>
      <c r="B111" s="106"/>
      <c r="C111" s="119"/>
      <c r="D111" s="66" t="s">
        <v>56</v>
      </c>
      <c r="E111" s="136"/>
      <c r="F111" s="136"/>
      <c r="G111" s="26">
        <f t="shared" si="17"/>
        <v>14445.038</v>
      </c>
      <c r="H111" s="27">
        <v>1080</v>
      </c>
      <c r="I111" s="27">
        <v>850.03800000000001</v>
      </c>
      <c r="J111" s="27">
        <v>1247</v>
      </c>
      <c r="K111" s="27">
        <v>1247</v>
      </c>
      <c r="L111" s="27">
        <v>1247</v>
      </c>
      <c r="M111" s="27">
        <v>1437</v>
      </c>
      <c r="N111" s="27">
        <v>1581</v>
      </c>
      <c r="O111" s="27">
        <v>1739</v>
      </c>
      <c r="P111" s="27">
        <v>1913</v>
      </c>
      <c r="Q111" s="27">
        <v>2104</v>
      </c>
    </row>
    <row r="112" spans="1:17" ht="25.5" x14ac:dyDescent="0.25">
      <c r="A112" s="135"/>
      <c r="B112" s="107"/>
      <c r="C112" s="87"/>
      <c r="D112" s="66" t="s">
        <v>57</v>
      </c>
      <c r="E112" s="116"/>
      <c r="F112" s="116"/>
      <c r="G112" s="26">
        <f t="shared" si="17"/>
        <v>18621</v>
      </c>
      <c r="H112" s="27">
        <v>1100</v>
      </c>
      <c r="I112" s="27">
        <v>1204</v>
      </c>
      <c r="J112" s="27">
        <v>1204</v>
      </c>
      <c r="K112" s="27">
        <v>1204</v>
      </c>
      <c r="L112" s="27">
        <v>1204</v>
      </c>
      <c r="M112" s="27">
        <v>2081</v>
      </c>
      <c r="N112" s="27">
        <v>2289</v>
      </c>
      <c r="O112" s="27">
        <v>2518</v>
      </c>
      <c r="P112" s="27">
        <v>2770</v>
      </c>
      <c r="Q112" s="27">
        <v>3047</v>
      </c>
    </row>
    <row r="113" spans="1:17" ht="16.5" x14ac:dyDescent="0.25">
      <c r="A113" s="92" t="s">
        <v>161</v>
      </c>
      <c r="B113" s="128" t="s">
        <v>60</v>
      </c>
      <c r="C113" s="86" t="s">
        <v>73</v>
      </c>
      <c r="D113" s="66"/>
      <c r="E113" s="62"/>
      <c r="F113" s="12" t="s">
        <v>47</v>
      </c>
      <c r="G113" s="26">
        <f t="shared" si="17"/>
        <v>1797.8</v>
      </c>
      <c r="H113" s="26">
        <f>SUM(H114:H119)</f>
        <v>44</v>
      </c>
      <c r="I113" s="26">
        <f t="shared" ref="I113:Q113" si="29">SUM(I114:I119)</f>
        <v>253.8</v>
      </c>
      <c r="J113" s="26">
        <f t="shared" si="29"/>
        <v>0</v>
      </c>
      <c r="K113" s="26">
        <f t="shared" si="29"/>
        <v>0</v>
      </c>
      <c r="L113" s="26">
        <f t="shared" si="29"/>
        <v>0</v>
      </c>
      <c r="M113" s="26">
        <f t="shared" si="29"/>
        <v>300</v>
      </c>
      <c r="N113" s="26">
        <f t="shared" si="29"/>
        <v>300</v>
      </c>
      <c r="O113" s="26">
        <f t="shared" si="29"/>
        <v>300</v>
      </c>
      <c r="P113" s="26">
        <f t="shared" si="29"/>
        <v>300</v>
      </c>
      <c r="Q113" s="26">
        <f t="shared" si="29"/>
        <v>300</v>
      </c>
    </row>
    <row r="114" spans="1:17" ht="38.25" x14ac:dyDescent="0.25">
      <c r="A114" s="93"/>
      <c r="B114" s="129"/>
      <c r="C114" s="119"/>
      <c r="D114" s="66" t="s">
        <v>51</v>
      </c>
      <c r="E114" s="115" t="s">
        <v>75</v>
      </c>
      <c r="F114" s="115" t="s">
        <v>166</v>
      </c>
      <c r="G114" s="26">
        <f t="shared" si="17"/>
        <v>328.84</v>
      </c>
      <c r="H114" s="27">
        <v>0</v>
      </c>
      <c r="I114" s="27">
        <v>28.84</v>
      </c>
      <c r="J114" s="27">
        <v>0</v>
      </c>
      <c r="K114" s="27">
        <v>0</v>
      </c>
      <c r="L114" s="27">
        <v>0</v>
      </c>
      <c r="M114" s="27">
        <v>0</v>
      </c>
      <c r="N114" s="27">
        <v>300</v>
      </c>
      <c r="O114" s="27">
        <v>0</v>
      </c>
      <c r="P114" s="27">
        <v>0</v>
      </c>
      <c r="Q114" s="27">
        <v>0</v>
      </c>
    </row>
    <row r="115" spans="1:17" ht="38.25" x14ac:dyDescent="0.25">
      <c r="A115" s="93"/>
      <c r="B115" s="129"/>
      <c r="C115" s="119"/>
      <c r="D115" s="66" t="s">
        <v>52</v>
      </c>
      <c r="E115" s="136"/>
      <c r="F115" s="136"/>
      <c r="G115" s="26">
        <f t="shared" si="17"/>
        <v>300</v>
      </c>
      <c r="H115" s="27">
        <v>0</v>
      </c>
      <c r="I115" s="27">
        <v>0</v>
      </c>
      <c r="J115" s="27">
        <v>0</v>
      </c>
      <c r="K115" s="27">
        <v>0</v>
      </c>
      <c r="L115" s="27">
        <v>0</v>
      </c>
      <c r="M115" s="27">
        <v>0</v>
      </c>
      <c r="N115" s="27">
        <v>0</v>
      </c>
      <c r="O115" s="27">
        <v>300</v>
      </c>
      <c r="P115" s="27">
        <v>0</v>
      </c>
      <c r="Q115" s="27">
        <v>0</v>
      </c>
    </row>
    <row r="116" spans="1:17" ht="25.5" x14ac:dyDescent="0.25">
      <c r="A116" s="93"/>
      <c r="B116" s="129"/>
      <c r="C116" s="119"/>
      <c r="D116" s="66" t="s">
        <v>54</v>
      </c>
      <c r="E116" s="136"/>
      <c r="F116" s="136"/>
      <c r="G116" s="26">
        <f t="shared" si="17"/>
        <v>300</v>
      </c>
      <c r="H116" s="27">
        <v>0</v>
      </c>
      <c r="I116" s="27">
        <v>0</v>
      </c>
      <c r="J116" s="27">
        <v>0</v>
      </c>
      <c r="K116" s="27">
        <v>0</v>
      </c>
      <c r="L116" s="27">
        <v>0</v>
      </c>
      <c r="M116" s="27">
        <v>0</v>
      </c>
      <c r="N116" s="27">
        <v>0</v>
      </c>
      <c r="O116" s="27">
        <v>0</v>
      </c>
      <c r="P116" s="27">
        <v>300</v>
      </c>
      <c r="Q116" s="27">
        <v>0</v>
      </c>
    </row>
    <row r="117" spans="1:17" ht="25.5" x14ac:dyDescent="0.25">
      <c r="A117" s="93"/>
      <c r="B117" s="129"/>
      <c r="C117" s="119"/>
      <c r="D117" s="66" t="s">
        <v>55</v>
      </c>
      <c r="E117" s="136"/>
      <c r="F117" s="136"/>
      <c r="G117" s="26">
        <f t="shared" si="17"/>
        <v>300</v>
      </c>
      <c r="H117" s="27">
        <v>0</v>
      </c>
      <c r="I117" s="27">
        <v>0</v>
      </c>
      <c r="J117" s="27">
        <v>0</v>
      </c>
      <c r="K117" s="27">
        <v>0</v>
      </c>
      <c r="L117" s="27">
        <v>0</v>
      </c>
      <c r="M117" s="27">
        <v>0</v>
      </c>
      <c r="N117" s="27">
        <v>0</v>
      </c>
      <c r="O117" s="27">
        <v>0</v>
      </c>
      <c r="P117" s="27">
        <v>0</v>
      </c>
      <c r="Q117" s="27">
        <v>300</v>
      </c>
    </row>
    <row r="118" spans="1:17" ht="25.5" x14ac:dyDescent="0.25">
      <c r="A118" s="93"/>
      <c r="B118" s="129"/>
      <c r="C118" s="119"/>
      <c r="D118" s="66" t="s">
        <v>56</v>
      </c>
      <c r="E118" s="136"/>
      <c r="F118" s="136"/>
      <c r="G118" s="26">
        <f t="shared" si="17"/>
        <v>268.96000000000004</v>
      </c>
      <c r="H118" s="27">
        <v>44</v>
      </c>
      <c r="I118" s="27">
        <v>224.96</v>
      </c>
      <c r="J118" s="27">
        <v>0</v>
      </c>
      <c r="K118" s="27">
        <v>0</v>
      </c>
      <c r="L118" s="27">
        <v>0</v>
      </c>
      <c r="M118" s="27">
        <v>0</v>
      </c>
      <c r="N118" s="27">
        <v>0</v>
      </c>
      <c r="O118" s="27">
        <v>0</v>
      </c>
      <c r="P118" s="27">
        <v>0</v>
      </c>
      <c r="Q118" s="27">
        <v>0</v>
      </c>
    </row>
    <row r="119" spans="1:17" ht="25.5" x14ac:dyDescent="0.25">
      <c r="A119" s="94"/>
      <c r="B119" s="130"/>
      <c r="C119" s="87"/>
      <c r="D119" s="66" t="s">
        <v>57</v>
      </c>
      <c r="E119" s="116"/>
      <c r="F119" s="116"/>
      <c r="G119" s="26">
        <f t="shared" si="17"/>
        <v>300</v>
      </c>
      <c r="H119" s="27">
        <v>0</v>
      </c>
      <c r="I119" s="27">
        <v>0</v>
      </c>
      <c r="J119" s="27">
        <v>0</v>
      </c>
      <c r="K119" s="27">
        <v>0</v>
      </c>
      <c r="L119" s="27">
        <v>0</v>
      </c>
      <c r="M119" s="27">
        <v>300</v>
      </c>
      <c r="N119" s="27">
        <v>0</v>
      </c>
      <c r="O119" s="27">
        <v>0</v>
      </c>
      <c r="P119" s="27">
        <v>0</v>
      </c>
      <c r="Q119" s="27">
        <v>0</v>
      </c>
    </row>
    <row r="120" spans="1:17" ht="37.15" customHeight="1" x14ac:dyDescent="0.25">
      <c r="A120" s="33" t="s">
        <v>69</v>
      </c>
      <c r="B120" s="81" t="s">
        <v>164</v>
      </c>
      <c r="C120" s="81"/>
      <c r="D120" s="81"/>
      <c r="E120" s="20"/>
      <c r="F120" s="12" t="s">
        <v>74</v>
      </c>
      <c r="G120" s="26">
        <f t="shared" si="17"/>
        <v>3849.9999999999991</v>
      </c>
      <c r="H120" s="30">
        <f>H121+H122</f>
        <v>291.10000000000002</v>
      </c>
      <c r="I120" s="56">
        <f t="shared" ref="I120:Q120" si="30">I121+I122</f>
        <v>202.6</v>
      </c>
      <c r="J120" s="30">
        <f t="shared" si="30"/>
        <v>598.4</v>
      </c>
      <c r="K120" s="30">
        <f t="shared" si="30"/>
        <v>622.30000000000007</v>
      </c>
      <c r="L120" s="30">
        <f t="shared" si="30"/>
        <v>647.09999999999991</v>
      </c>
      <c r="M120" s="30">
        <f t="shared" si="30"/>
        <v>297.70000000000005</v>
      </c>
      <c r="N120" s="30">
        <f t="shared" si="30"/>
        <v>297.70000000000005</v>
      </c>
      <c r="O120" s="30">
        <f t="shared" si="30"/>
        <v>297.70000000000005</v>
      </c>
      <c r="P120" s="30">
        <f t="shared" si="30"/>
        <v>297.70000000000005</v>
      </c>
      <c r="Q120" s="30">
        <f t="shared" si="30"/>
        <v>297.70000000000005</v>
      </c>
    </row>
    <row r="121" spans="1:17" ht="83.25" customHeight="1" x14ac:dyDescent="0.25">
      <c r="A121" s="131" t="s">
        <v>71</v>
      </c>
      <c r="B121" s="128" t="s">
        <v>129</v>
      </c>
      <c r="C121" s="86" t="s">
        <v>50</v>
      </c>
      <c r="D121" s="86" t="s">
        <v>51</v>
      </c>
      <c r="E121" s="90" t="s">
        <v>75</v>
      </c>
      <c r="F121" s="64" t="s">
        <v>166</v>
      </c>
      <c r="G121" s="26">
        <f t="shared" si="17"/>
        <v>889.8</v>
      </c>
      <c r="H121" s="51">
        <v>124.4</v>
      </c>
      <c r="I121" s="51">
        <v>12.6</v>
      </c>
      <c r="J121" s="51">
        <v>41.9</v>
      </c>
      <c r="K121" s="51">
        <v>43.6</v>
      </c>
      <c r="L121" s="51">
        <v>45.3</v>
      </c>
      <c r="M121" s="51">
        <v>124.4</v>
      </c>
      <c r="N121" s="51">
        <v>124.4</v>
      </c>
      <c r="O121" s="51">
        <v>124.4</v>
      </c>
      <c r="P121" s="51">
        <v>124.4</v>
      </c>
      <c r="Q121" s="51">
        <v>124.4</v>
      </c>
    </row>
    <row r="122" spans="1:17" ht="67.349999999999994" customHeight="1" x14ac:dyDescent="0.25">
      <c r="A122" s="132"/>
      <c r="B122" s="130"/>
      <c r="C122" s="119"/>
      <c r="D122" s="87"/>
      <c r="E122" s="91"/>
      <c r="F122" s="72" t="s">
        <v>101</v>
      </c>
      <c r="G122" s="26">
        <f t="shared" si="17"/>
        <v>2960.2000000000007</v>
      </c>
      <c r="H122" s="51">
        <v>166.7</v>
      </c>
      <c r="I122" s="51">
        <v>190</v>
      </c>
      <c r="J122" s="51">
        <v>556.5</v>
      </c>
      <c r="K122" s="51">
        <v>578.70000000000005</v>
      </c>
      <c r="L122" s="51">
        <v>601.79999999999995</v>
      </c>
      <c r="M122" s="51">
        <v>173.3</v>
      </c>
      <c r="N122" s="51">
        <v>173.3</v>
      </c>
      <c r="O122" s="51">
        <v>173.3</v>
      </c>
      <c r="P122" s="51">
        <v>173.3</v>
      </c>
      <c r="Q122" s="51">
        <v>173.3</v>
      </c>
    </row>
    <row r="123" spans="1:17" ht="33.950000000000003" customHeight="1" x14ac:dyDescent="0.25">
      <c r="A123" s="32" t="s">
        <v>86</v>
      </c>
      <c r="B123" s="81" t="s">
        <v>64</v>
      </c>
      <c r="C123" s="81"/>
      <c r="D123" s="81"/>
      <c r="E123" s="66"/>
      <c r="F123" s="12" t="s">
        <v>74</v>
      </c>
      <c r="G123" s="26">
        <f t="shared" si="17"/>
        <v>51578.00499999999</v>
      </c>
      <c r="H123" s="26">
        <f>H124+H128</f>
        <v>3001.8</v>
      </c>
      <c r="I123" s="53">
        <f>I124+I128</f>
        <v>4650.8140000000003</v>
      </c>
      <c r="J123" s="26">
        <f t="shared" ref="J123:Q123" si="31">J124+J128</f>
        <v>5868.9609999999993</v>
      </c>
      <c r="K123" s="26">
        <f t="shared" si="31"/>
        <v>5887.8600000000006</v>
      </c>
      <c r="L123" s="26">
        <f t="shared" si="31"/>
        <v>5962.57</v>
      </c>
      <c r="M123" s="26">
        <f t="shared" si="31"/>
        <v>4595.2</v>
      </c>
      <c r="N123" s="26">
        <f t="shared" si="31"/>
        <v>4887.2</v>
      </c>
      <c r="O123" s="26">
        <f t="shared" si="31"/>
        <v>5208.2</v>
      </c>
      <c r="P123" s="26">
        <f t="shared" si="31"/>
        <v>5562.2</v>
      </c>
      <c r="Q123" s="26">
        <f t="shared" si="31"/>
        <v>5953.2</v>
      </c>
    </row>
    <row r="124" spans="1:17" ht="19.5" customHeight="1" x14ac:dyDescent="0.25">
      <c r="A124" s="92" t="s">
        <v>87</v>
      </c>
      <c r="B124" s="128" t="s">
        <v>39</v>
      </c>
      <c r="C124" s="108" t="s">
        <v>73</v>
      </c>
      <c r="D124" s="66"/>
      <c r="E124" s="66"/>
      <c r="F124" s="12" t="s">
        <v>47</v>
      </c>
      <c r="G124" s="26">
        <f t="shared" si="17"/>
        <v>32906.615000000005</v>
      </c>
      <c r="H124" s="26">
        <f>SUM(H125:H127)</f>
        <v>2000</v>
      </c>
      <c r="I124" s="26">
        <f t="shared" ref="I124:Q124" si="32">SUM(I125:I127)</f>
        <v>3161.8240000000001</v>
      </c>
      <c r="J124" s="26">
        <f t="shared" si="32"/>
        <v>3288.261</v>
      </c>
      <c r="K124" s="26">
        <f t="shared" si="32"/>
        <v>3288.26</v>
      </c>
      <c r="L124" s="26">
        <f t="shared" si="32"/>
        <v>3288.27</v>
      </c>
      <c r="M124" s="26">
        <f t="shared" si="32"/>
        <v>2930</v>
      </c>
      <c r="N124" s="26">
        <f t="shared" si="32"/>
        <v>3222</v>
      </c>
      <c r="O124" s="26">
        <f t="shared" si="32"/>
        <v>3543</v>
      </c>
      <c r="P124" s="26">
        <f t="shared" si="32"/>
        <v>3897</v>
      </c>
      <c r="Q124" s="26">
        <f t="shared" si="32"/>
        <v>4288</v>
      </c>
    </row>
    <row r="125" spans="1:17" ht="30.75" customHeight="1" x14ac:dyDescent="0.25">
      <c r="A125" s="93"/>
      <c r="B125" s="129"/>
      <c r="C125" s="108"/>
      <c r="D125" s="66" t="s">
        <v>54</v>
      </c>
      <c r="E125" s="108" t="s">
        <v>75</v>
      </c>
      <c r="F125" s="127" t="s">
        <v>166</v>
      </c>
      <c r="G125" s="26">
        <f t="shared" si="17"/>
        <v>18745.900000000001</v>
      </c>
      <c r="H125" s="27">
        <v>1080</v>
      </c>
      <c r="I125" s="27">
        <v>1763.6</v>
      </c>
      <c r="J125" s="27">
        <v>1834.1</v>
      </c>
      <c r="K125" s="27">
        <v>1834.1</v>
      </c>
      <c r="L125" s="27">
        <v>1834.1</v>
      </c>
      <c r="M125" s="27">
        <v>1704</v>
      </c>
      <c r="N125" s="27">
        <v>1874</v>
      </c>
      <c r="O125" s="27">
        <v>2061</v>
      </c>
      <c r="P125" s="27">
        <v>2267</v>
      </c>
      <c r="Q125" s="27">
        <v>2494</v>
      </c>
    </row>
    <row r="126" spans="1:17" ht="33" customHeight="1" x14ac:dyDescent="0.25">
      <c r="A126" s="93"/>
      <c r="B126" s="129"/>
      <c r="C126" s="108"/>
      <c r="D126" s="66" t="s">
        <v>55</v>
      </c>
      <c r="E126" s="108"/>
      <c r="F126" s="127"/>
      <c r="G126" s="26">
        <f t="shared" si="17"/>
        <v>7222.02</v>
      </c>
      <c r="H126" s="27">
        <v>460</v>
      </c>
      <c r="I126" s="27">
        <v>733.5</v>
      </c>
      <c r="J126" s="27">
        <v>762.84</v>
      </c>
      <c r="K126" s="27">
        <v>762.84</v>
      </c>
      <c r="L126" s="27">
        <v>762.84</v>
      </c>
      <c r="M126" s="27">
        <v>613</v>
      </c>
      <c r="N126" s="27">
        <v>674</v>
      </c>
      <c r="O126" s="27">
        <v>741</v>
      </c>
      <c r="P126" s="27">
        <v>815</v>
      </c>
      <c r="Q126" s="27">
        <v>897</v>
      </c>
    </row>
    <row r="127" spans="1:17" ht="25.5" x14ac:dyDescent="0.25">
      <c r="A127" s="93"/>
      <c r="B127" s="129"/>
      <c r="C127" s="108"/>
      <c r="D127" s="66" t="s">
        <v>56</v>
      </c>
      <c r="E127" s="108"/>
      <c r="F127" s="127"/>
      <c r="G127" s="26">
        <f t="shared" si="17"/>
        <v>6938.6949999999997</v>
      </c>
      <c r="H127" s="27">
        <v>460</v>
      </c>
      <c r="I127" s="27">
        <v>664.72400000000005</v>
      </c>
      <c r="J127" s="27">
        <v>691.32100000000003</v>
      </c>
      <c r="K127" s="27">
        <v>691.32</v>
      </c>
      <c r="L127" s="27">
        <v>691.33</v>
      </c>
      <c r="M127" s="27">
        <v>613</v>
      </c>
      <c r="N127" s="27">
        <v>674</v>
      </c>
      <c r="O127" s="27">
        <v>741</v>
      </c>
      <c r="P127" s="27">
        <v>815</v>
      </c>
      <c r="Q127" s="27">
        <v>897</v>
      </c>
    </row>
    <row r="128" spans="1:17" ht="17.45" customHeight="1" x14ac:dyDescent="0.25">
      <c r="A128" s="93"/>
      <c r="B128" s="129"/>
      <c r="C128" s="108" t="s">
        <v>73</v>
      </c>
      <c r="D128" s="66"/>
      <c r="E128" s="66"/>
      <c r="F128" s="12" t="s">
        <v>47</v>
      </c>
      <c r="G128" s="26">
        <f t="shared" si="17"/>
        <v>18671.390000000003</v>
      </c>
      <c r="H128" s="26">
        <f>SUM(H129:H131)</f>
        <v>1001.8000000000001</v>
      </c>
      <c r="I128" s="26">
        <f t="shared" ref="I128:Q128" si="33">SUM(I129:I131)</f>
        <v>1488.99</v>
      </c>
      <c r="J128" s="26">
        <f t="shared" si="33"/>
        <v>2580.6999999999998</v>
      </c>
      <c r="K128" s="26">
        <f t="shared" si="33"/>
        <v>2599.6</v>
      </c>
      <c r="L128" s="26">
        <f t="shared" si="33"/>
        <v>2674.2999999999997</v>
      </c>
      <c r="M128" s="26">
        <f t="shared" si="33"/>
        <v>1665.1999999999998</v>
      </c>
      <c r="N128" s="26">
        <f t="shared" si="33"/>
        <v>1665.1999999999998</v>
      </c>
      <c r="O128" s="26">
        <f t="shared" si="33"/>
        <v>1665.1999999999998</v>
      </c>
      <c r="P128" s="26">
        <f t="shared" si="33"/>
        <v>1665.1999999999998</v>
      </c>
      <c r="Q128" s="26">
        <f t="shared" si="33"/>
        <v>1665.1999999999998</v>
      </c>
    </row>
    <row r="129" spans="1:17" ht="25.5" x14ac:dyDescent="0.25">
      <c r="A129" s="93"/>
      <c r="B129" s="129"/>
      <c r="C129" s="108"/>
      <c r="D129" s="66" t="s">
        <v>54</v>
      </c>
      <c r="E129" s="108" t="s">
        <v>75</v>
      </c>
      <c r="F129" s="127" t="s">
        <v>101</v>
      </c>
      <c r="G129" s="26">
        <f t="shared" si="17"/>
        <v>11623.429999999998</v>
      </c>
      <c r="H129" s="27">
        <f>1008.7-696.9</f>
        <v>311.80000000000007</v>
      </c>
      <c r="I129" s="27">
        <v>928.99</v>
      </c>
      <c r="J129" s="27">
        <v>1829.83</v>
      </c>
      <c r="K129" s="27">
        <v>1816.84</v>
      </c>
      <c r="L129" s="27">
        <v>1886.47</v>
      </c>
      <c r="M129" s="27">
        <v>969.9</v>
      </c>
      <c r="N129" s="27">
        <v>969.9</v>
      </c>
      <c r="O129" s="27">
        <v>969.9</v>
      </c>
      <c r="P129" s="27">
        <v>969.9</v>
      </c>
      <c r="Q129" s="27">
        <v>969.9</v>
      </c>
    </row>
    <row r="130" spans="1:17" ht="25.5" x14ac:dyDescent="0.25">
      <c r="A130" s="93"/>
      <c r="B130" s="129"/>
      <c r="C130" s="108"/>
      <c r="D130" s="66" t="s">
        <v>55</v>
      </c>
      <c r="E130" s="108"/>
      <c r="F130" s="127"/>
      <c r="G130" s="26">
        <f t="shared" si="17"/>
        <v>2632.3500000000004</v>
      </c>
      <c r="H130" s="27">
        <v>360</v>
      </c>
      <c r="I130" s="27">
        <v>110</v>
      </c>
      <c r="J130" s="27">
        <v>198.69</v>
      </c>
      <c r="K130" s="27">
        <v>210.74</v>
      </c>
      <c r="L130" s="27">
        <v>205.92</v>
      </c>
      <c r="M130" s="27">
        <v>309.39999999999998</v>
      </c>
      <c r="N130" s="27">
        <v>309.39999999999998</v>
      </c>
      <c r="O130" s="27">
        <v>309.39999999999998</v>
      </c>
      <c r="P130" s="27">
        <v>309.39999999999998</v>
      </c>
      <c r="Q130" s="27">
        <v>309.39999999999998</v>
      </c>
    </row>
    <row r="131" spans="1:17" ht="25.5" x14ac:dyDescent="0.25">
      <c r="A131" s="94"/>
      <c r="B131" s="130"/>
      <c r="C131" s="108"/>
      <c r="D131" s="66" t="s">
        <v>56</v>
      </c>
      <c r="E131" s="108"/>
      <c r="F131" s="127"/>
      <c r="G131" s="26">
        <f t="shared" si="17"/>
        <v>4415.6099999999997</v>
      </c>
      <c r="H131" s="27">
        <v>330</v>
      </c>
      <c r="I131" s="27">
        <v>450</v>
      </c>
      <c r="J131" s="27">
        <v>552.17999999999995</v>
      </c>
      <c r="K131" s="27">
        <v>572.02</v>
      </c>
      <c r="L131" s="27">
        <v>581.91</v>
      </c>
      <c r="M131" s="27">
        <v>385.9</v>
      </c>
      <c r="N131" s="27">
        <v>385.9</v>
      </c>
      <c r="O131" s="27">
        <v>385.9</v>
      </c>
      <c r="P131" s="27">
        <v>385.9</v>
      </c>
      <c r="Q131" s="27">
        <v>385.9</v>
      </c>
    </row>
    <row r="132" spans="1:17" ht="33" customHeight="1" x14ac:dyDescent="0.25">
      <c r="A132" s="32" t="s">
        <v>88</v>
      </c>
      <c r="B132" s="81" t="s">
        <v>65</v>
      </c>
      <c r="C132" s="81"/>
      <c r="D132" s="81"/>
      <c r="E132" s="66"/>
      <c r="F132" s="12" t="s">
        <v>74</v>
      </c>
      <c r="G132" s="26">
        <f t="shared" si="17"/>
        <v>8452.6</v>
      </c>
      <c r="H132" s="26">
        <f>H133+H137</f>
        <v>1384.6</v>
      </c>
      <c r="I132" s="26">
        <f t="shared" ref="I132:Q132" si="34">I133+I137</f>
        <v>0</v>
      </c>
      <c r="J132" s="26">
        <f t="shared" si="34"/>
        <v>0</v>
      </c>
      <c r="K132" s="26">
        <f t="shared" si="34"/>
        <v>0</v>
      </c>
      <c r="L132" s="26">
        <f t="shared" si="34"/>
        <v>0</v>
      </c>
      <c r="M132" s="26">
        <f t="shared" si="34"/>
        <v>1413.6</v>
      </c>
      <c r="N132" s="26">
        <f t="shared" si="34"/>
        <v>1413.6</v>
      </c>
      <c r="O132" s="26">
        <f t="shared" si="34"/>
        <v>1413.6</v>
      </c>
      <c r="P132" s="26">
        <f t="shared" si="34"/>
        <v>1413.6</v>
      </c>
      <c r="Q132" s="26">
        <f t="shared" si="34"/>
        <v>1413.6</v>
      </c>
    </row>
    <row r="133" spans="1:17" ht="14.25" customHeight="1" x14ac:dyDescent="0.25">
      <c r="A133" s="92" t="s">
        <v>89</v>
      </c>
      <c r="B133" s="128" t="s">
        <v>41</v>
      </c>
      <c r="C133" s="108" t="s">
        <v>73</v>
      </c>
      <c r="D133" s="66"/>
      <c r="E133" s="66"/>
      <c r="F133" s="12" t="s">
        <v>47</v>
      </c>
      <c r="G133" s="26">
        <f t="shared" si="17"/>
        <v>5353</v>
      </c>
      <c r="H133" s="26">
        <f>SUM(H134:H136)</f>
        <v>868</v>
      </c>
      <c r="I133" s="26">
        <f t="shared" ref="I133:Q133" si="35">SUM(I134:I136)</f>
        <v>0</v>
      </c>
      <c r="J133" s="26">
        <f t="shared" si="35"/>
        <v>0</v>
      </c>
      <c r="K133" s="26">
        <f t="shared" si="35"/>
        <v>0</v>
      </c>
      <c r="L133" s="26">
        <f t="shared" si="35"/>
        <v>0</v>
      </c>
      <c r="M133" s="26">
        <f t="shared" si="35"/>
        <v>897</v>
      </c>
      <c r="N133" s="26">
        <f t="shared" si="35"/>
        <v>897</v>
      </c>
      <c r="O133" s="26">
        <f t="shared" si="35"/>
        <v>897</v>
      </c>
      <c r="P133" s="26">
        <f t="shared" si="35"/>
        <v>897</v>
      </c>
      <c r="Q133" s="26">
        <f t="shared" si="35"/>
        <v>897</v>
      </c>
    </row>
    <row r="134" spans="1:17" ht="25.5" x14ac:dyDescent="0.25">
      <c r="A134" s="93"/>
      <c r="B134" s="129"/>
      <c r="C134" s="108"/>
      <c r="D134" s="66" t="s">
        <v>54</v>
      </c>
      <c r="E134" s="108" t="s">
        <v>75</v>
      </c>
      <c r="F134" s="127" t="s">
        <v>166</v>
      </c>
      <c r="G134" s="26">
        <f t="shared" si="17"/>
        <v>2560</v>
      </c>
      <c r="H134" s="27">
        <v>560</v>
      </c>
      <c r="I134" s="27">
        <v>0</v>
      </c>
      <c r="J134" s="27">
        <v>0</v>
      </c>
      <c r="K134" s="27">
        <v>0</v>
      </c>
      <c r="L134" s="27">
        <v>0</v>
      </c>
      <c r="M134" s="27">
        <v>400</v>
      </c>
      <c r="N134" s="27">
        <v>400</v>
      </c>
      <c r="O134" s="27">
        <v>400</v>
      </c>
      <c r="P134" s="27">
        <v>400</v>
      </c>
      <c r="Q134" s="27">
        <v>400</v>
      </c>
    </row>
    <row r="135" spans="1:17" ht="25.5" x14ac:dyDescent="0.25">
      <c r="A135" s="93"/>
      <c r="B135" s="129"/>
      <c r="C135" s="108"/>
      <c r="D135" s="66" t="s">
        <v>55</v>
      </c>
      <c r="E135" s="108"/>
      <c r="F135" s="127"/>
      <c r="G135" s="26">
        <f t="shared" si="17"/>
        <v>1095</v>
      </c>
      <c r="H135" s="27">
        <v>110</v>
      </c>
      <c r="I135" s="27">
        <v>0</v>
      </c>
      <c r="J135" s="27">
        <v>0</v>
      </c>
      <c r="K135" s="27">
        <v>0</v>
      </c>
      <c r="L135" s="27">
        <v>0</v>
      </c>
      <c r="M135" s="27">
        <v>197</v>
      </c>
      <c r="N135" s="27">
        <v>197</v>
      </c>
      <c r="O135" s="27">
        <v>197</v>
      </c>
      <c r="P135" s="27">
        <v>197</v>
      </c>
      <c r="Q135" s="27">
        <v>197</v>
      </c>
    </row>
    <row r="136" spans="1:17" ht="25.5" x14ac:dyDescent="0.25">
      <c r="A136" s="93"/>
      <c r="B136" s="129"/>
      <c r="C136" s="108"/>
      <c r="D136" s="66" t="s">
        <v>56</v>
      </c>
      <c r="E136" s="108"/>
      <c r="F136" s="127"/>
      <c r="G136" s="26">
        <f t="shared" si="17"/>
        <v>1698</v>
      </c>
      <c r="H136" s="27">
        <v>198</v>
      </c>
      <c r="I136" s="27">
        <v>0</v>
      </c>
      <c r="J136" s="27">
        <v>0</v>
      </c>
      <c r="K136" s="27">
        <v>0</v>
      </c>
      <c r="L136" s="27">
        <v>0</v>
      </c>
      <c r="M136" s="27">
        <v>300</v>
      </c>
      <c r="N136" s="27">
        <v>300</v>
      </c>
      <c r="O136" s="27">
        <v>300</v>
      </c>
      <c r="P136" s="27">
        <v>300</v>
      </c>
      <c r="Q136" s="27">
        <v>300</v>
      </c>
    </row>
    <row r="137" spans="1:17" ht="14.25" customHeight="1" x14ac:dyDescent="0.25">
      <c r="A137" s="93"/>
      <c r="B137" s="129"/>
      <c r="C137" s="108" t="s">
        <v>73</v>
      </c>
      <c r="D137" s="66"/>
      <c r="E137" s="66"/>
      <c r="F137" s="12" t="s">
        <v>47</v>
      </c>
      <c r="G137" s="26">
        <f t="shared" si="17"/>
        <v>3099.6</v>
      </c>
      <c r="H137" s="26">
        <f>SUM(H138:H140)</f>
        <v>516.6</v>
      </c>
      <c r="I137" s="26">
        <f t="shared" ref="I137:Q137" si="36">SUM(I138:I140)</f>
        <v>0</v>
      </c>
      <c r="J137" s="26">
        <f t="shared" si="36"/>
        <v>0</v>
      </c>
      <c r="K137" s="26">
        <f t="shared" si="36"/>
        <v>0</v>
      </c>
      <c r="L137" s="26">
        <f t="shared" si="36"/>
        <v>0</v>
      </c>
      <c r="M137" s="26">
        <f t="shared" si="36"/>
        <v>516.6</v>
      </c>
      <c r="N137" s="26">
        <f t="shared" si="36"/>
        <v>516.6</v>
      </c>
      <c r="O137" s="26">
        <f t="shared" si="36"/>
        <v>516.6</v>
      </c>
      <c r="P137" s="26">
        <f t="shared" si="36"/>
        <v>516.6</v>
      </c>
      <c r="Q137" s="26">
        <f t="shared" si="36"/>
        <v>516.6</v>
      </c>
    </row>
    <row r="138" spans="1:17" ht="25.5" x14ac:dyDescent="0.25">
      <c r="A138" s="93"/>
      <c r="B138" s="129"/>
      <c r="C138" s="108"/>
      <c r="D138" s="66" t="s">
        <v>54</v>
      </c>
      <c r="E138" s="112" t="s">
        <v>75</v>
      </c>
      <c r="F138" s="127" t="s">
        <v>101</v>
      </c>
      <c r="G138" s="26">
        <f t="shared" si="17"/>
        <v>1680</v>
      </c>
      <c r="H138" s="27">
        <v>280</v>
      </c>
      <c r="I138" s="27">
        <v>0</v>
      </c>
      <c r="J138" s="27">
        <v>0</v>
      </c>
      <c r="K138" s="27">
        <v>0</v>
      </c>
      <c r="L138" s="27">
        <v>0</v>
      </c>
      <c r="M138" s="27">
        <v>280</v>
      </c>
      <c r="N138" s="27">
        <v>280</v>
      </c>
      <c r="O138" s="27">
        <v>280</v>
      </c>
      <c r="P138" s="27">
        <v>280</v>
      </c>
      <c r="Q138" s="27">
        <v>280</v>
      </c>
    </row>
    <row r="139" spans="1:17" ht="25.5" x14ac:dyDescent="0.25">
      <c r="A139" s="93"/>
      <c r="B139" s="129"/>
      <c r="C139" s="108"/>
      <c r="D139" s="66" t="s">
        <v>55</v>
      </c>
      <c r="E139" s="112"/>
      <c r="F139" s="127"/>
      <c r="G139" s="26">
        <f t="shared" si="17"/>
        <v>480</v>
      </c>
      <c r="H139" s="27">
        <v>80</v>
      </c>
      <c r="I139" s="27">
        <v>0</v>
      </c>
      <c r="J139" s="27">
        <v>0</v>
      </c>
      <c r="K139" s="27">
        <v>0</v>
      </c>
      <c r="L139" s="27">
        <v>0</v>
      </c>
      <c r="M139" s="27">
        <v>80</v>
      </c>
      <c r="N139" s="27">
        <v>80</v>
      </c>
      <c r="O139" s="27">
        <v>80</v>
      </c>
      <c r="P139" s="27">
        <v>80</v>
      </c>
      <c r="Q139" s="27">
        <v>80</v>
      </c>
    </row>
    <row r="140" spans="1:17" ht="25.5" x14ac:dyDescent="0.25">
      <c r="A140" s="94"/>
      <c r="B140" s="130"/>
      <c r="C140" s="108"/>
      <c r="D140" s="66" t="s">
        <v>56</v>
      </c>
      <c r="E140" s="112"/>
      <c r="F140" s="127"/>
      <c r="G140" s="26">
        <f t="shared" si="17"/>
        <v>939.6</v>
      </c>
      <c r="H140" s="27">
        <v>156.6</v>
      </c>
      <c r="I140" s="27">
        <v>0</v>
      </c>
      <c r="J140" s="27">
        <v>0</v>
      </c>
      <c r="K140" s="27">
        <v>0</v>
      </c>
      <c r="L140" s="27">
        <v>0</v>
      </c>
      <c r="M140" s="27">
        <v>156.6</v>
      </c>
      <c r="N140" s="27">
        <v>156.6</v>
      </c>
      <c r="O140" s="27">
        <v>156.6</v>
      </c>
      <c r="P140" s="27">
        <v>156.6</v>
      </c>
      <c r="Q140" s="27">
        <v>156.6</v>
      </c>
    </row>
    <row r="141" spans="1:17" ht="30.75" customHeight="1" x14ac:dyDescent="0.25">
      <c r="A141" s="32" t="s">
        <v>92</v>
      </c>
      <c r="B141" s="124" t="s">
        <v>67</v>
      </c>
      <c r="C141" s="124"/>
      <c r="D141" s="124"/>
      <c r="E141" s="68"/>
      <c r="F141" s="12" t="s">
        <v>74</v>
      </c>
      <c r="G141" s="26">
        <f t="shared" ref="G141:G191" si="37">SUM(H141:Q141)</f>
        <v>4152.8999999999996</v>
      </c>
      <c r="H141" s="26">
        <f>H146+H142</f>
        <v>752.9</v>
      </c>
      <c r="I141" s="26">
        <f>I142+I146</f>
        <v>0</v>
      </c>
      <c r="J141" s="26">
        <f>J142+J146</f>
        <v>0</v>
      </c>
      <c r="K141" s="26">
        <f t="shared" ref="K141:Q141" si="38">K142</f>
        <v>0</v>
      </c>
      <c r="L141" s="26">
        <f t="shared" si="38"/>
        <v>0</v>
      </c>
      <c r="M141" s="26">
        <f t="shared" si="38"/>
        <v>680</v>
      </c>
      <c r="N141" s="26">
        <f t="shared" si="38"/>
        <v>680</v>
      </c>
      <c r="O141" s="26">
        <f t="shared" si="38"/>
        <v>680</v>
      </c>
      <c r="P141" s="26">
        <f t="shared" si="38"/>
        <v>680</v>
      </c>
      <c r="Q141" s="26">
        <f t="shared" si="38"/>
        <v>680</v>
      </c>
    </row>
    <row r="142" spans="1:17" ht="16.350000000000001" customHeight="1" x14ac:dyDescent="0.25">
      <c r="A142" s="92" t="s">
        <v>134</v>
      </c>
      <c r="B142" s="125" t="s">
        <v>66</v>
      </c>
      <c r="C142" s="108" t="s">
        <v>73</v>
      </c>
      <c r="D142" s="66"/>
      <c r="E142" s="66"/>
      <c r="F142" s="12" t="s">
        <v>47</v>
      </c>
      <c r="G142" s="26">
        <f t="shared" si="37"/>
        <v>4078</v>
      </c>
      <c r="H142" s="26">
        <f>SUM(H143:H145)</f>
        <v>678</v>
      </c>
      <c r="I142" s="26">
        <f t="shared" ref="I142:Q142" si="39">SUM(I143:I145)</f>
        <v>0</v>
      </c>
      <c r="J142" s="26">
        <f t="shared" si="39"/>
        <v>0</v>
      </c>
      <c r="K142" s="26">
        <f t="shared" si="39"/>
        <v>0</v>
      </c>
      <c r="L142" s="26">
        <f t="shared" si="39"/>
        <v>0</v>
      </c>
      <c r="M142" s="26">
        <f t="shared" si="39"/>
        <v>680</v>
      </c>
      <c r="N142" s="26">
        <f t="shared" si="39"/>
        <v>680</v>
      </c>
      <c r="O142" s="26">
        <f t="shared" si="39"/>
        <v>680</v>
      </c>
      <c r="P142" s="26">
        <f t="shared" si="39"/>
        <v>680</v>
      </c>
      <c r="Q142" s="26">
        <f t="shared" si="39"/>
        <v>680</v>
      </c>
    </row>
    <row r="143" spans="1:17" ht="30.75" customHeight="1" x14ac:dyDescent="0.25">
      <c r="A143" s="93"/>
      <c r="B143" s="125"/>
      <c r="C143" s="108"/>
      <c r="D143" s="66" t="s">
        <v>54</v>
      </c>
      <c r="E143" s="86" t="s">
        <v>75</v>
      </c>
      <c r="F143" s="127" t="s">
        <v>166</v>
      </c>
      <c r="G143" s="26">
        <f t="shared" si="37"/>
        <v>1050</v>
      </c>
      <c r="H143" s="27">
        <v>0</v>
      </c>
      <c r="I143" s="27">
        <v>0</v>
      </c>
      <c r="J143" s="27">
        <v>0</v>
      </c>
      <c r="K143" s="27">
        <v>0</v>
      </c>
      <c r="L143" s="27">
        <v>0</v>
      </c>
      <c r="M143" s="27">
        <v>210</v>
      </c>
      <c r="N143" s="27">
        <v>210</v>
      </c>
      <c r="O143" s="27">
        <v>210</v>
      </c>
      <c r="P143" s="27">
        <v>210</v>
      </c>
      <c r="Q143" s="27">
        <v>210</v>
      </c>
    </row>
    <row r="144" spans="1:17" ht="30.2" customHeight="1" x14ac:dyDescent="0.25">
      <c r="A144" s="93"/>
      <c r="B144" s="125"/>
      <c r="C144" s="108"/>
      <c r="D144" s="66" t="s">
        <v>55</v>
      </c>
      <c r="E144" s="119"/>
      <c r="F144" s="127"/>
      <c r="G144" s="26">
        <f t="shared" si="37"/>
        <v>933.9</v>
      </c>
      <c r="H144" s="27">
        <v>183.9</v>
      </c>
      <c r="I144" s="27">
        <v>0</v>
      </c>
      <c r="J144" s="27">
        <v>0</v>
      </c>
      <c r="K144" s="27">
        <v>0</v>
      </c>
      <c r="L144" s="27">
        <v>0</v>
      </c>
      <c r="M144" s="27">
        <v>150</v>
      </c>
      <c r="N144" s="27">
        <v>150</v>
      </c>
      <c r="O144" s="27">
        <v>150</v>
      </c>
      <c r="P144" s="27">
        <v>150</v>
      </c>
      <c r="Q144" s="27">
        <v>150</v>
      </c>
    </row>
    <row r="145" spans="1:17" ht="34.5" customHeight="1" x14ac:dyDescent="0.25">
      <c r="A145" s="93"/>
      <c r="B145" s="125"/>
      <c r="C145" s="108"/>
      <c r="D145" s="66" t="s">
        <v>56</v>
      </c>
      <c r="E145" s="119"/>
      <c r="F145" s="127"/>
      <c r="G145" s="26">
        <f t="shared" si="37"/>
        <v>2094.1</v>
      </c>
      <c r="H145" s="27">
        <v>494.1</v>
      </c>
      <c r="I145" s="27">
        <v>0</v>
      </c>
      <c r="J145" s="27">
        <v>0</v>
      </c>
      <c r="K145" s="27">
        <v>0</v>
      </c>
      <c r="L145" s="27">
        <v>0</v>
      </c>
      <c r="M145" s="27">
        <v>320</v>
      </c>
      <c r="N145" s="27">
        <v>320</v>
      </c>
      <c r="O145" s="27">
        <v>320</v>
      </c>
      <c r="P145" s="27">
        <v>320</v>
      </c>
      <c r="Q145" s="27">
        <v>320</v>
      </c>
    </row>
    <row r="146" spans="1:17" ht="27.95" customHeight="1" x14ac:dyDescent="0.25">
      <c r="A146" s="94"/>
      <c r="B146" s="126"/>
      <c r="C146" s="109"/>
      <c r="D146" s="66" t="s">
        <v>56</v>
      </c>
      <c r="E146" s="103"/>
      <c r="F146" s="72" t="s">
        <v>101</v>
      </c>
      <c r="G146" s="26">
        <f t="shared" si="37"/>
        <v>74.900000000000006</v>
      </c>
      <c r="H146" s="27">
        <v>74.900000000000006</v>
      </c>
      <c r="I146" s="27">
        <v>0</v>
      </c>
      <c r="J146" s="27">
        <v>0</v>
      </c>
      <c r="K146" s="27">
        <v>0</v>
      </c>
      <c r="L146" s="27">
        <f t="shared" ref="L146:Q146" si="40">K146</f>
        <v>0</v>
      </c>
      <c r="M146" s="27">
        <f t="shared" si="40"/>
        <v>0</v>
      </c>
      <c r="N146" s="27">
        <f t="shared" si="40"/>
        <v>0</v>
      </c>
      <c r="O146" s="27">
        <f t="shared" si="40"/>
        <v>0</v>
      </c>
      <c r="P146" s="27">
        <f t="shared" si="40"/>
        <v>0</v>
      </c>
      <c r="Q146" s="27">
        <f t="shared" si="40"/>
        <v>0</v>
      </c>
    </row>
    <row r="147" spans="1:17" ht="75" customHeight="1" x14ac:dyDescent="0.25">
      <c r="A147" s="32" t="s">
        <v>109</v>
      </c>
      <c r="B147" s="120" t="s">
        <v>94</v>
      </c>
      <c r="C147" s="121"/>
      <c r="D147" s="122"/>
      <c r="E147" s="68"/>
      <c r="F147" s="12" t="s">
        <v>74</v>
      </c>
      <c r="G147" s="26">
        <f t="shared" si="37"/>
        <v>9560.5419999999995</v>
      </c>
      <c r="H147" s="26">
        <f>H148+H149</f>
        <v>1738</v>
      </c>
      <c r="I147" s="26">
        <f t="shared" ref="I147:Q147" si="41">I148+I149</f>
        <v>1144.3120000000001</v>
      </c>
      <c r="J147" s="26">
        <f t="shared" si="41"/>
        <v>701.07500000000005</v>
      </c>
      <c r="K147" s="26">
        <f t="shared" si="41"/>
        <v>701.08</v>
      </c>
      <c r="L147" s="26">
        <f t="shared" si="41"/>
        <v>701.07500000000005</v>
      </c>
      <c r="M147" s="26">
        <f t="shared" si="41"/>
        <v>915</v>
      </c>
      <c r="N147" s="26">
        <f t="shared" si="41"/>
        <v>915</v>
      </c>
      <c r="O147" s="26">
        <f t="shared" si="41"/>
        <v>915</v>
      </c>
      <c r="P147" s="26">
        <f t="shared" si="41"/>
        <v>915</v>
      </c>
      <c r="Q147" s="26">
        <f t="shared" si="41"/>
        <v>915</v>
      </c>
    </row>
    <row r="148" spans="1:17" ht="78.75" customHeight="1" x14ac:dyDescent="0.25">
      <c r="A148" s="123"/>
      <c r="B148" s="113" t="s">
        <v>154</v>
      </c>
      <c r="C148" s="86" t="s">
        <v>73</v>
      </c>
      <c r="D148" s="86" t="s">
        <v>51</v>
      </c>
      <c r="E148" s="119" t="s">
        <v>75</v>
      </c>
      <c r="F148" s="72" t="s">
        <v>101</v>
      </c>
      <c r="G148" s="26">
        <f t="shared" si="37"/>
        <v>9237.7999999999993</v>
      </c>
      <c r="H148" s="51">
        <v>1666.6</v>
      </c>
      <c r="I148" s="51">
        <v>1040.2</v>
      </c>
      <c r="J148" s="51">
        <v>652</v>
      </c>
      <c r="K148" s="51">
        <v>652</v>
      </c>
      <c r="L148" s="51">
        <v>652</v>
      </c>
      <c r="M148" s="51">
        <v>915</v>
      </c>
      <c r="N148" s="51">
        <v>915</v>
      </c>
      <c r="O148" s="51">
        <v>915</v>
      </c>
      <c r="P148" s="51">
        <v>915</v>
      </c>
      <c r="Q148" s="51">
        <v>915</v>
      </c>
    </row>
    <row r="149" spans="1:17" ht="47.65" customHeight="1" x14ac:dyDescent="0.25">
      <c r="A149" s="123"/>
      <c r="B149" s="118"/>
      <c r="C149" s="87"/>
      <c r="D149" s="87"/>
      <c r="E149" s="87"/>
      <c r="F149" s="72" t="s">
        <v>166</v>
      </c>
      <c r="G149" s="26">
        <f t="shared" si="37"/>
        <v>322.74199999999996</v>
      </c>
      <c r="H149" s="51">
        <v>71.400000000000006</v>
      </c>
      <c r="I149" s="51">
        <v>104.11199999999999</v>
      </c>
      <c r="J149" s="51">
        <v>49.075000000000003</v>
      </c>
      <c r="K149" s="51">
        <v>49.08</v>
      </c>
      <c r="L149" s="51">
        <v>49.075000000000003</v>
      </c>
      <c r="M149" s="51">
        <v>0</v>
      </c>
      <c r="N149" s="51">
        <v>0</v>
      </c>
      <c r="O149" s="51">
        <v>0</v>
      </c>
      <c r="P149" s="51">
        <v>0</v>
      </c>
      <c r="Q149" s="51">
        <v>0</v>
      </c>
    </row>
    <row r="150" spans="1:17" ht="37.5" customHeight="1" x14ac:dyDescent="0.25">
      <c r="A150" s="34" t="s">
        <v>112</v>
      </c>
      <c r="B150" s="81" t="s">
        <v>96</v>
      </c>
      <c r="C150" s="81"/>
      <c r="D150" s="81"/>
      <c r="E150" s="22"/>
      <c r="F150" s="12" t="s">
        <v>74</v>
      </c>
      <c r="G150" s="26">
        <f t="shared" si="37"/>
        <v>28164.269999999997</v>
      </c>
      <c r="H150" s="30">
        <f>H151+H155</f>
        <v>5296.5999999999995</v>
      </c>
      <c r="I150" s="30">
        <f t="shared" ref="I150:Q150" si="42">I151+I155</f>
        <v>5584.5999999999995</v>
      </c>
      <c r="J150" s="30">
        <f t="shared" si="42"/>
        <v>5302.8</v>
      </c>
      <c r="K150" s="30">
        <f t="shared" si="42"/>
        <v>5463.01</v>
      </c>
      <c r="L150" s="30">
        <f t="shared" si="42"/>
        <v>5463.01</v>
      </c>
      <c r="M150" s="30">
        <f t="shared" si="42"/>
        <v>210.85</v>
      </c>
      <c r="N150" s="30">
        <f t="shared" si="42"/>
        <v>210.85</v>
      </c>
      <c r="O150" s="30">
        <f t="shared" si="42"/>
        <v>210.85</v>
      </c>
      <c r="P150" s="30">
        <f t="shared" si="42"/>
        <v>210.85</v>
      </c>
      <c r="Q150" s="30">
        <f t="shared" si="42"/>
        <v>210.85</v>
      </c>
    </row>
    <row r="151" spans="1:17" ht="17.100000000000001" customHeight="1" x14ac:dyDescent="0.25">
      <c r="A151" s="92" t="s">
        <v>113</v>
      </c>
      <c r="B151" s="113" t="s">
        <v>131</v>
      </c>
      <c r="C151" s="86" t="s">
        <v>73</v>
      </c>
      <c r="D151" s="21"/>
      <c r="E151" s="22"/>
      <c r="F151" s="12" t="s">
        <v>47</v>
      </c>
      <c r="G151" s="26">
        <f t="shared" si="37"/>
        <v>2798.47</v>
      </c>
      <c r="H151" s="30">
        <f>H152+H153+H154</f>
        <v>217.2</v>
      </c>
      <c r="I151" s="30">
        <f t="shared" ref="I151:Q151" si="43">I152+I153+I154</f>
        <v>391</v>
      </c>
      <c r="J151" s="30">
        <f t="shared" si="43"/>
        <v>371.2</v>
      </c>
      <c r="K151" s="30">
        <f t="shared" si="43"/>
        <v>382.41</v>
      </c>
      <c r="L151" s="30">
        <f t="shared" si="43"/>
        <v>382.41</v>
      </c>
      <c r="M151" s="30">
        <f t="shared" si="43"/>
        <v>210.85</v>
      </c>
      <c r="N151" s="30">
        <f t="shared" si="43"/>
        <v>210.85</v>
      </c>
      <c r="O151" s="30">
        <f t="shared" si="43"/>
        <v>210.85</v>
      </c>
      <c r="P151" s="30">
        <f t="shared" si="43"/>
        <v>210.85</v>
      </c>
      <c r="Q151" s="30">
        <f t="shared" si="43"/>
        <v>210.85</v>
      </c>
    </row>
    <row r="152" spans="1:17" ht="31.35" customHeight="1" x14ac:dyDescent="0.25">
      <c r="A152" s="93"/>
      <c r="B152" s="117"/>
      <c r="C152" s="119"/>
      <c r="D152" s="66" t="s">
        <v>54</v>
      </c>
      <c r="E152" s="86" t="s">
        <v>75</v>
      </c>
      <c r="F152" s="90" t="s">
        <v>166</v>
      </c>
      <c r="G152" s="26">
        <f t="shared" si="37"/>
        <v>1614.56</v>
      </c>
      <c r="H152" s="51">
        <v>115</v>
      </c>
      <c r="I152" s="51">
        <v>216.03</v>
      </c>
      <c r="J152" s="51">
        <v>235.76</v>
      </c>
      <c r="K152" s="51">
        <v>235.76</v>
      </c>
      <c r="L152" s="51">
        <v>235.76</v>
      </c>
      <c r="M152" s="51">
        <v>115.25</v>
      </c>
      <c r="N152" s="51">
        <v>115.25</v>
      </c>
      <c r="O152" s="51">
        <v>115.25</v>
      </c>
      <c r="P152" s="51">
        <v>115.25</v>
      </c>
      <c r="Q152" s="51">
        <v>115.25</v>
      </c>
    </row>
    <row r="153" spans="1:17" ht="31.35" customHeight="1" x14ac:dyDescent="0.25">
      <c r="A153" s="93"/>
      <c r="B153" s="117"/>
      <c r="C153" s="119"/>
      <c r="D153" s="66" t="s">
        <v>55</v>
      </c>
      <c r="E153" s="119"/>
      <c r="F153" s="102"/>
      <c r="G153" s="26">
        <f t="shared" si="37"/>
        <v>388.72000000000008</v>
      </c>
      <c r="H153" s="51">
        <v>35.4</v>
      </c>
      <c r="I153" s="51">
        <v>60.51</v>
      </c>
      <c r="J153" s="51">
        <v>51.61</v>
      </c>
      <c r="K153" s="51">
        <v>51.6</v>
      </c>
      <c r="L153" s="51">
        <v>51.6</v>
      </c>
      <c r="M153" s="51">
        <v>27.6</v>
      </c>
      <c r="N153" s="51">
        <v>27.6</v>
      </c>
      <c r="O153" s="51">
        <v>27.6</v>
      </c>
      <c r="P153" s="51">
        <v>27.6</v>
      </c>
      <c r="Q153" s="51">
        <v>27.6</v>
      </c>
    </row>
    <row r="154" spans="1:17" ht="27.2" customHeight="1" x14ac:dyDescent="0.25">
      <c r="A154" s="93"/>
      <c r="B154" s="117"/>
      <c r="C154" s="119"/>
      <c r="D154" s="66" t="s">
        <v>56</v>
      </c>
      <c r="E154" s="119"/>
      <c r="F154" s="103"/>
      <c r="G154" s="26">
        <f t="shared" si="37"/>
        <v>795.19</v>
      </c>
      <c r="H154" s="51">
        <v>66.8</v>
      </c>
      <c r="I154" s="51">
        <v>114.46</v>
      </c>
      <c r="J154" s="51">
        <v>83.83</v>
      </c>
      <c r="K154" s="51">
        <v>95.05</v>
      </c>
      <c r="L154" s="51">
        <v>95.05</v>
      </c>
      <c r="M154" s="51">
        <v>68</v>
      </c>
      <c r="N154" s="51">
        <v>68</v>
      </c>
      <c r="O154" s="51">
        <v>68</v>
      </c>
      <c r="P154" s="51">
        <v>68</v>
      </c>
      <c r="Q154" s="51">
        <v>68</v>
      </c>
    </row>
    <row r="155" spans="1:17" ht="37.5" customHeight="1" x14ac:dyDescent="0.25">
      <c r="A155" s="93"/>
      <c r="B155" s="117"/>
      <c r="C155" s="119"/>
      <c r="D155" s="66"/>
      <c r="E155" s="119"/>
      <c r="F155" s="12" t="s">
        <v>47</v>
      </c>
      <c r="G155" s="26">
        <f t="shared" si="37"/>
        <v>25365.800000000003</v>
      </c>
      <c r="H155" s="30">
        <f>H156+H157+H158</f>
        <v>5079.3999999999996</v>
      </c>
      <c r="I155" s="30">
        <f t="shared" ref="I155:Q155" si="44">I156+I157+I158</f>
        <v>5193.5999999999995</v>
      </c>
      <c r="J155" s="30">
        <f t="shared" si="44"/>
        <v>4931.6000000000004</v>
      </c>
      <c r="K155" s="30">
        <f t="shared" si="44"/>
        <v>5080.6000000000004</v>
      </c>
      <c r="L155" s="30">
        <f t="shared" si="44"/>
        <v>5080.6000000000004</v>
      </c>
      <c r="M155" s="30">
        <f t="shared" si="44"/>
        <v>0</v>
      </c>
      <c r="N155" s="30">
        <f t="shared" si="44"/>
        <v>0</v>
      </c>
      <c r="O155" s="30">
        <f t="shared" si="44"/>
        <v>0</v>
      </c>
      <c r="P155" s="30">
        <f t="shared" si="44"/>
        <v>0</v>
      </c>
      <c r="Q155" s="30">
        <f t="shared" si="44"/>
        <v>0</v>
      </c>
    </row>
    <row r="156" spans="1:17" ht="31.35" customHeight="1" x14ac:dyDescent="0.25">
      <c r="A156" s="93"/>
      <c r="B156" s="117"/>
      <c r="C156" s="119"/>
      <c r="D156" s="66" t="s">
        <v>54</v>
      </c>
      <c r="E156" s="102"/>
      <c r="F156" s="90" t="s">
        <v>130</v>
      </c>
      <c r="G156" s="26">
        <f t="shared" si="37"/>
        <v>15228.350000000002</v>
      </c>
      <c r="H156" s="51">
        <v>2699.1</v>
      </c>
      <c r="I156" s="51">
        <v>2869.47</v>
      </c>
      <c r="J156" s="51">
        <v>3131.52</v>
      </c>
      <c r="K156" s="51">
        <v>3264.13</v>
      </c>
      <c r="L156" s="51">
        <v>3264.13</v>
      </c>
      <c r="M156" s="51">
        <v>0</v>
      </c>
      <c r="N156" s="51">
        <v>0</v>
      </c>
      <c r="O156" s="51">
        <v>0</v>
      </c>
      <c r="P156" s="51">
        <v>0</v>
      </c>
      <c r="Q156" s="51">
        <v>0</v>
      </c>
    </row>
    <row r="157" spans="1:17" ht="32.65" customHeight="1" x14ac:dyDescent="0.25">
      <c r="A157" s="93"/>
      <c r="B157" s="117"/>
      <c r="C157" s="119"/>
      <c r="D157" s="66" t="s">
        <v>55</v>
      </c>
      <c r="E157" s="102"/>
      <c r="F157" s="102"/>
      <c r="G157" s="26">
        <f t="shared" si="37"/>
        <v>3689.31</v>
      </c>
      <c r="H157" s="51">
        <v>828.9</v>
      </c>
      <c r="I157" s="51">
        <v>803.79</v>
      </c>
      <c r="J157" s="51">
        <v>685.54</v>
      </c>
      <c r="K157" s="51">
        <v>685.54</v>
      </c>
      <c r="L157" s="51">
        <v>685.54</v>
      </c>
      <c r="M157" s="51">
        <v>0</v>
      </c>
      <c r="N157" s="51">
        <v>0</v>
      </c>
      <c r="O157" s="51">
        <v>0</v>
      </c>
      <c r="P157" s="51">
        <v>0</v>
      </c>
      <c r="Q157" s="51">
        <v>0</v>
      </c>
    </row>
    <row r="158" spans="1:17" ht="29.25" customHeight="1" x14ac:dyDescent="0.25">
      <c r="A158" s="94"/>
      <c r="B158" s="118"/>
      <c r="C158" s="87"/>
      <c r="D158" s="66" t="s">
        <v>56</v>
      </c>
      <c r="E158" s="103"/>
      <c r="F158" s="103"/>
      <c r="G158" s="26">
        <f t="shared" si="37"/>
        <v>6448.14</v>
      </c>
      <c r="H158" s="51">
        <v>1551.4</v>
      </c>
      <c r="I158" s="51">
        <v>1520.34</v>
      </c>
      <c r="J158" s="51">
        <v>1114.54</v>
      </c>
      <c r="K158" s="51">
        <v>1130.93</v>
      </c>
      <c r="L158" s="51">
        <v>1130.93</v>
      </c>
      <c r="M158" s="51">
        <v>0</v>
      </c>
      <c r="N158" s="51">
        <v>0</v>
      </c>
      <c r="O158" s="51">
        <v>0</v>
      </c>
      <c r="P158" s="51">
        <v>0</v>
      </c>
      <c r="Q158" s="51">
        <v>0</v>
      </c>
    </row>
    <row r="159" spans="1:17" ht="37.5" customHeight="1" x14ac:dyDescent="0.25">
      <c r="A159" s="34" t="s">
        <v>114</v>
      </c>
      <c r="B159" s="81" t="s">
        <v>97</v>
      </c>
      <c r="C159" s="81"/>
      <c r="D159" s="81"/>
      <c r="E159" s="63"/>
      <c r="F159" s="12" t="s">
        <v>74</v>
      </c>
      <c r="G159" s="26">
        <f t="shared" si="37"/>
        <v>2691.65</v>
      </c>
      <c r="H159" s="30">
        <f>H160+H161</f>
        <v>2691.65</v>
      </c>
      <c r="I159" s="30">
        <f t="shared" ref="I159:Q159" si="45">I160+I161</f>
        <v>0</v>
      </c>
      <c r="J159" s="30">
        <f t="shared" si="45"/>
        <v>0</v>
      </c>
      <c r="K159" s="30">
        <f t="shared" si="45"/>
        <v>0</v>
      </c>
      <c r="L159" s="30">
        <f t="shared" si="45"/>
        <v>0</v>
      </c>
      <c r="M159" s="30">
        <f t="shared" si="45"/>
        <v>0</v>
      </c>
      <c r="N159" s="30">
        <f t="shared" si="45"/>
        <v>0</v>
      </c>
      <c r="O159" s="30">
        <f t="shared" si="45"/>
        <v>0</v>
      </c>
      <c r="P159" s="30">
        <f t="shared" si="45"/>
        <v>0</v>
      </c>
      <c r="Q159" s="30">
        <f t="shared" si="45"/>
        <v>0</v>
      </c>
    </row>
    <row r="160" spans="1:17" ht="19.7" customHeight="1" x14ac:dyDescent="0.25">
      <c r="A160" s="92" t="s">
        <v>115</v>
      </c>
      <c r="B160" s="113" t="s">
        <v>132</v>
      </c>
      <c r="C160" s="110" t="s">
        <v>73</v>
      </c>
      <c r="D160" s="86" t="s">
        <v>55</v>
      </c>
      <c r="E160" s="115">
        <v>2021</v>
      </c>
      <c r="F160" s="64" t="s">
        <v>166</v>
      </c>
      <c r="G160" s="26">
        <f t="shared" si="37"/>
        <v>110.4</v>
      </c>
      <c r="H160" s="51">
        <v>110.4</v>
      </c>
      <c r="I160" s="51">
        <v>0</v>
      </c>
      <c r="J160" s="51">
        <v>0</v>
      </c>
      <c r="K160" s="51">
        <v>0</v>
      </c>
      <c r="L160" s="51">
        <v>0</v>
      </c>
      <c r="M160" s="51">
        <v>0</v>
      </c>
      <c r="N160" s="51">
        <v>0</v>
      </c>
      <c r="O160" s="51">
        <v>0</v>
      </c>
      <c r="P160" s="51">
        <v>0</v>
      </c>
      <c r="Q160" s="51">
        <v>0</v>
      </c>
    </row>
    <row r="161" spans="1:17" ht="48.95" customHeight="1" x14ac:dyDescent="0.25">
      <c r="A161" s="94"/>
      <c r="B161" s="114"/>
      <c r="C161" s="111"/>
      <c r="D161" s="87"/>
      <c r="E161" s="116"/>
      <c r="F161" s="72" t="s">
        <v>130</v>
      </c>
      <c r="G161" s="26">
        <f t="shared" si="37"/>
        <v>2581.25</v>
      </c>
      <c r="H161" s="51">
        <v>2581.25</v>
      </c>
      <c r="I161" s="51">
        <v>0</v>
      </c>
      <c r="J161" s="51">
        <v>0</v>
      </c>
      <c r="K161" s="51">
        <v>0</v>
      </c>
      <c r="L161" s="51">
        <v>0</v>
      </c>
      <c r="M161" s="51">
        <v>0</v>
      </c>
      <c r="N161" s="51">
        <v>0</v>
      </c>
      <c r="O161" s="51">
        <v>0</v>
      </c>
      <c r="P161" s="51">
        <v>0</v>
      </c>
      <c r="Q161" s="51">
        <v>0</v>
      </c>
    </row>
    <row r="162" spans="1:17" ht="36" customHeight="1" x14ac:dyDescent="0.25">
      <c r="A162" s="34" t="s">
        <v>116</v>
      </c>
      <c r="B162" s="81" t="s">
        <v>98</v>
      </c>
      <c r="C162" s="81"/>
      <c r="D162" s="81"/>
      <c r="E162" s="22"/>
      <c r="F162" s="12" t="s">
        <v>74</v>
      </c>
      <c r="G162" s="26">
        <f t="shared" si="37"/>
        <v>1555.65</v>
      </c>
      <c r="H162" s="30">
        <f>H163+H164</f>
        <v>1555.65</v>
      </c>
      <c r="I162" s="30">
        <f t="shared" ref="I162:Q162" si="46">I163+I164</f>
        <v>0</v>
      </c>
      <c r="J162" s="30">
        <f t="shared" si="46"/>
        <v>0</v>
      </c>
      <c r="K162" s="30">
        <f t="shared" si="46"/>
        <v>0</v>
      </c>
      <c r="L162" s="30">
        <f t="shared" si="46"/>
        <v>0</v>
      </c>
      <c r="M162" s="30">
        <f t="shared" si="46"/>
        <v>0</v>
      </c>
      <c r="N162" s="30">
        <f t="shared" si="46"/>
        <v>0</v>
      </c>
      <c r="O162" s="30">
        <f t="shared" si="46"/>
        <v>0</v>
      </c>
      <c r="P162" s="30">
        <f t="shared" si="46"/>
        <v>0</v>
      </c>
      <c r="Q162" s="30">
        <f t="shared" si="46"/>
        <v>0</v>
      </c>
    </row>
    <row r="163" spans="1:17" ht="38.85" customHeight="1" x14ac:dyDescent="0.25">
      <c r="A163" s="92" t="s">
        <v>117</v>
      </c>
      <c r="B163" s="105" t="s">
        <v>133</v>
      </c>
      <c r="C163" s="110" t="s">
        <v>73</v>
      </c>
      <c r="D163" s="86" t="s">
        <v>55</v>
      </c>
      <c r="E163" s="112">
        <v>2021</v>
      </c>
      <c r="F163" s="64" t="s">
        <v>99</v>
      </c>
      <c r="G163" s="26">
        <f t="shared" si="37"/>
        <v>64.400000000000006</v>
      </c>
      <c r="H163" s="51">
        <v>64.400000000000006</v>
      </c>
      <c r="I163" s="51">
        <v>0</v>
      </c>
      <c r="J163" s="51">
        <v>0</v>
      </c>
      <c r="K163" s="51">
        <v>0</v>
      </c>
      <c r="L163" s="51">
        <v>0</v>
      </c>
      <c r="M163" s="51">
        <v>0</v>
      </c>
      <c r="N163" s="51">
        <v>0</v>
      </c>
      <c r="O163" s="51">
        <v>0</v>
      </c>
      <c r="P163" s="51">
        <v>0</v>
      </c>
      <c r="Q163" s="51">
        <v>0</v>
      </c>
    </row>
    <row r="164" spans="1:17" ht="46.9" customHeight="1" x14ac:dyDescent="0.25">
      <c r="A164" s="94"/>
      <c r="B164" s="107"/>
      <c r="C164" s="111"/>
      <c r="D164" s="87"/>
      <c r="E164" s="112"/>
      <c r="F164" s="72" t="s">
        <v>130</v>
      </c>
      <c r="G164" s="26">
        <f t="shared" si="37"/>
        <v>1491.25</v>
      </c>
      <c r="H164" s="51">
        <v>1491.25</v>
      </c>
      <c r="I164" s="51">
        <v>0</v>
      </c>
      <c r="J164" s="51">
        <v>0</v>
      </c>
      <c r="K164" s="51">
        <v>0</v>
      </c>
      <c r="L164" s="51">
        <v>0</v>
      </c>
      <c r="M164" s="51">
        <v>0</v>
      </c>
      <c r="N164" s="51">
        <v>0</v>
      </c>
      <c r="O164" s="51">
        <v>0</v>
      </c>
      <c r="P164" s="51">
        <v>0</v>
      </c>
      <c r="Q164" s="51">
        <v>0</v>
      </c>
    </row>
    <row r="165" spans="1:17" ht="45.75" customHeight="1" x14ac:dyDescent="0.25">
      <c r="A165" s="34" t="s">
        <v>119</v>
      </c>
      <c r="B165" s="81" t="s">
        <v>165</v>
      </c>
      <c r="C165" s="81"/>
      <c r="D165" s="81"/>
      <c r="E165" s="66"/>
      <c r="F165" s="12" t="s">
        <v>74</v>
      </c>
      <c r="G165" s="26">
        <f t="shared" si="37"/>
        <v>4512.7800000000007</v>
      </c>
      <c r="H165" s="30">
        <f>H166+H170</f>
        <v>0</v>
      </c>
      <c r="I165" s="30">
        <f t="shared" ref="I165:Q165" si="47">I166+I170</f>
        <v>1802.98</v>
      </c>
      <c r="J165" s="30">
        <f t="shared" si="47"/>
        <v>2709.8</v>
      </c>
      <c r="K165" s="30">
        <f t="shared" si="47"/>
        <v>0</v>
      </c>
      <c r="L165" s="30">
        <f t="shared" si="47"/>
        <v>0</v>
      </c>
      <c r="M165" s="30">
        <f t="shared" si="47"/>
        <v>0</v>
      </c>
      <c r="N165" s="30">
        <f t="shared" si="47"/>
        <v>0</v>
      </c>
      <c r="O165" s="30">
        <f t="shared" si="47"/>
        <v>0</v>
      </c>
      <c r="P165" s="30">
        <f t="shared" si="47"/>
        <v>0</v>
      </c>
      <c r="Q165" s="30">
        <f t="shared" si="47"/>
        <v>0</v>
      </c>
    </row>
    <row r="166" spans="1:17" ht="17.649999999999999" customHeight="1" x14ac:dyDescent="0.25">
      <c r="A166" s="92" t="s">
        <v>118</v>
      </c>
      <c r="B166" s="105" t="s">
        <v>168</v>
      </c>
      <c r="C166" s="98" t="s">
        <v>73</v>
      </c>
      <c r="D166" s="21"/>
      <c r="E166" s="66"/>
      <c r="F166" s="14" t="s">
        <v>47</v>
      </c>
      <c r="G166" s="26">
        <f t="shared" si="37"/>
        <v>316.08000000000004</v>
      </c>
      <c r="H166" s="30">
        <f>H167+H168+H169</f>
        <v>0</v>
      </c>
      <c r="I166" s="30">
        <f t="shared" ref="I166:Q166" si="48">I167+I168+I169</f>
        <v>126.28</v>
      </c>
      <c r="J166" s="30">
        <f t="shared" si="48"/>
        <v>189.8</v>
      </c>
      <c r="K166" s="30">
        <f t="shared" si="48"/>
        <v>0</v>
      </c>
      <c r="L166" s="30">
        <f t="shared" si="48"/>
        <v>0</v>
      </c>
      <c r="M166" s="30">
        <f t="shared" si="48"/>
        <v>0</v>
      </c>
      <c r="N166" s="30">
        <f t="shared" si="48"/>
        <v>0</v>
      </c>
      <c r="O166" s="30">
        <f t="shared" si="48"/>
        <v>0</v>
      </c>
      <c r="P166" s="30">
        <f t="shared" si="48"/>
        <v>0</v>
      </c>
      <c r="Q166" s="30">
        <f t="shared" si="48"/>
        <v>0</v>
      </c>
    </row>
    <row r="167" spans="1:17" ht="32.65" customHeight="1" x14ac:dyDescent="0.25">
      <c r="A167" s="93"/>
      <c r="B167" s="106"/>
      <c r="C167" s="99"/>
      <c r="D167" s="66" t="s">
        <v>54</v>
      </c>
      <c r="E167" s="108" t="s">
        <v>121</v>
      </c>
      <c r="F167" s="90" t="s">
        <v>166</v>
      </c>
      <c r="G167" s="26">
        <f t="shared" si="37"/>
        <v>126.28</v>
      </c>
      <c r="H167" s="51">
        <v>0</v>
      </c>
      <c r="I167" s="51">
        <v>126.28</v>
      </c>
      <c r="J167" s="51"/>
      <c r="K167" s="51">
        <v>0</v>
      </c>
      <c r="L167" s="51">
        <v>0</v>
      </c>
      <c r="M167" s="51">
        <v>0</v>
      </c>
      <c r="N167" s="51">
        <v>0</v>
      </c>
      <c r="O167" s="51">
        <v>0</v>
      </c>
      <c r="P167" s="51">
        <v>0</v>
      </c>
      <c r="Q167" s="51">
        <v>0</v>
      </c>
    </row>
    <row r="168" spans="1:17" ht="28.5" customHeight="1" x14ac:dyDescent="0.25">
      <c r="A168" s="93"/>
      <c r="B168" s="106"/>
      <c r="C168" s="99"/>
      <c r="D168" s="66" t="s">
        <v>55</v>
      </c>
      <c r="E168" s="109"/>
      <c r="F168" s="104"/>
      <c r="G168" s="26">
        <f t="shared" si="37"/>
        <v>94.9</v>
      </c>
      <c r="H168" s="51">
        <v>0</v>
      </c>
      <c r="I168" s="51">
        <v>0</v>
      </c>
      <c r="J168" s="51">
        <v>94.9</v>
      </c>
      <c r="K168" s="51">
        <v>0</v>
      </c>
      <c r="L168" s="51">
        <v>0</v>
      </c>
      <c r="M168" s="51">
        <v>0</v>
      </c>
      <c r="N168" s="51">
        <v>0</v>
      </c>
      <c r="O168" s="51">
        <v>0</v>
      </c>
      <c r="P168" s="51">
        <v>0</v>
      </c>
      <c r="Q168" s="51">
        <v>0</v>
      </c>
    </row>
    <row r="169" spans="1:17" ht="30.6" customHeight="1" x14ac:dyDescent="0.25">
      <c r="A169" s="93"/>
      <c r="B169" s="106"/>
      <c r="C169" s="99"/>
      <c r="D169" s="66" t="s">
        <v>56</v>
      </c>
      <c r="E169" s="109"/>
      <c r="F169" s="91"/>
      <c r="G169" s="26">
        <f t="shared" si="37"/>
        <v>94.9</v>
      </c>
      <c r="H169" s="51">
        <v>0</v>
      </c>
      <c r="I169" s="51">
        <v>0</v>
      </c>
      <c r="J169" s="51">
        <v>94.9</v>
      </c>
      <c r="K169" s="51">
        <v>0</v>
      </c>
      <c r="L169" s="51">
        <v>0</v>
      </c>
      <c r="M169" s="51">
        <v>0</v>
      </c>
      <c r="N169" s="51">
        <v>0</v>
      </c>
      <c r="O169" s="51">
        <v>0</v>
      </c>
      <c r="P169" s="51">
        <v>0</v>
      </c>
      <c r="Q169" s="51">
        <v>0</v>
      </c>
    </row>
    <row r="170" spans="1:17" ht="16.350000000000001" customHeight="1" x14ac:dyDescent="0.25">
      <c r="A170" s="93"/>
      <c r="B170" s="106"/>
      <c r="C170" s="99"/>
      <c r="D170" s="66"/>
      <c r="E170" s="109"/>
      <c r="F170" s="14" t="s">
        <v>47</v>
      </c>
      <c r="G170" s="26">
        <f t="shared" si="37"/>
        <v>4196.7</v>
      </c>
      <c r="H170" s="30">
        <f t="shared" ref="H170:Q170" si="49">H171+H172+H173</f>
        <v>0</v>
      </c>
      <c r="I170" s="30">
        <f t="shared" si="49"/>
        <v>1676.7</v>
      </c>
      <c r="J170" s="30">
        <f t="shared" si="49"/>
        <v>2520</v>
      </c>
      <c r="K170" s="30">
        <f t="shared" si="49"/>
        <v>0</v>
      </c>
      <c r="L170" s="30">
        <f t="shared" si="49"/>
        <v>0</v>
      </c>
      <c r="M170" s="30">
        <f t="shared" si="49"/>
        <v>0</v>
      </c>
      <c r="N170" s="30">
        <f t="shared" si="49"/>
        <v>0</v>
      </c>
      <c r="O170" s="30">
        <f t="shared" si="49"/>
        <v>0</v>
      </c>
      <c r="P170" s="30">
        <f t="shared" si="49"/>
        <v>0</v>
      </c>
      <c r="Q170" s="30">
        <f t="shared" si="49"/>
        <v>0</v>
      </c>
    </row>
    <row r="171" spans="1:17" ht="30.6" customHeight="1" x14ac:dyDescent="0.25">
      <c r="A171" s="93"/>
      <c r="B171" s="106"/>
      <c r="C171" s="99"/>
      <c r="D171" s="66" t="s">
        <v>54</v>
      </c>
      <c r="E171" s="109"/>
      <c r="F171" s="90" t="s">
        <v>130</v>
      </c>
      <c r="G171" s="26">
        <f t="shared" si="37"/>
        <v>1676.7</v>
      </c>
      <c r="H171" s="51">
        <v>0</v>
      </c>
      <c r="I171" s="51">
        <v>1676.7</v>
      </c>
      <c r="J171" s="51"/>
      <c r="K171" s="51">
        <v>0</v>
      </c>
      <c r="L171" s="51">
        <v>0</v>
      </c>
      <c r="M171" s="51">
        <v>0</v>
      </c>
      <c r="N171" s="51">
        <v>0</v>
      </c>
      <c r="O171" s="51">
        <v>0</v>
      </c>
      <c r="P171" s="51">
        <v>0</v>
      </c>
      <c r="Q171" s="51">
        <v>0</v>
      </c>
    </row>
    <row r="172" spans="1:17" ht="29.25" customHeight="1" x14ac:dyDescent="0.25">
      <c r="A172" s="93"/>
      <c r="B172" s="106"/>
      <c r="C172" s="99"/>
      <c r="D172" s="66" t="s">
        <v>55</v>
      </c>
      <c r="E172" s="109"/>
      <c r="F172" s="102"/>
      <c r="G172" s="26">
        <f t="shared" si="37"/>
        <v>1260</v>
      </c>
      <c r="H172" s="51">
        <v>0</v>
      </c>
      <c r="I172" s="51">
        <v>0</v>
      </c>
      <c r="J172" s="51">
        <v>1260</v>
      </c>
      <c r="K172" s="51">
        <v>0</v>
      </c>
      <c r="L172" s="51">
        <v>0</v>
      </c>
      <c r="M172" s="51">
        <v>0</v>
      </c>
      <c r="N172" s="51">
        <v>0</v>
      </c>
      <c r="O172" s="51">
        <v>0</v>
      </c>
      <c r="P172" s="51">
        <v>0</v>
      </c>
      <c r="Q172" s="51">
        <v>0</v>
      </c>
    </row>
    <row r="173" spans="1:17" ht="31.9" customHeight="1" x14ac:dyDescent="0.25">
      <c r="A173" s="94"/>
      <c r="B173" s="107"/>
      <c r="C173" s="100"/>
      <c r="D173" s="66" t="s">
        <v>56</v>
      </c>
      <c r="E173" s="109"/>
      <c r="F173" s="103"/>
      <c r="G173" s="26">
        <f t="shared" si="37"/>
        <v>1260</v>
      </c>
      <c r="H173" s="51">
        <v>0</v>
      </c>
      <c r="I173" s="51">
        <v>0</v>
      </c>
      <c r="J173" s="51">
        <v>1260</v>
      </c>
      <c r="K173" s="51">
        <v>0</v>
      </c>
      <c r="L173" s="51">
        <v>0</v>
      </c>
      <c r="M173" s="51">
        <v>0</v>
      </c>
      <c r="N173" s="51">
        <v>0</v>
      </c>
      <c r="O173" s="51">
        <v>0</v>
      </c>
      <c r="P173" s="51">
        <v>0</v>
      </c>
      <c r="Q173" s="51">
        <v>0</v>
      </c>
    </row>
    <row r="174" spans="1:17" ht="31.9" customHeight="1" x14ac:dyDescent="0.25">
      <c r="A174" s="74" t="s">
        <v>138</v>
      </c>
      <c r="B174" s="83" t="s">
        <v>140</v>
      </c>
      <c r="C174" s="84"/>
      <c r="D174" s="85"/>
      <c r="E174" s="67"/>
      <c r="F174" s="12" t="s">
        <v>74</v>
      </c>
      <c r="G174" s="26">
        <f t="shared" si="37"/>
        <v>298.10699999999997</v>
      </c>
      <c r="H174" s="30">
        <f>H175+H180</f>
        <v>298.10699999999997</v>
      </c>
      <c r="I174" s="30">
        <f t="shared" ref="I174:Q174" si="50">I175+I180</f>
        <v>0</v>
      </c>
      <c r="J174" s="30">
        <f t="shared" si="50"/>
        <v>0</v>
      </c>
      <c r="K174" s="30">
        <f t="shared" si="50"/>
        <v>0</v>
      </c>
      <c r="L174" s="30">
        <f t="shared" si="50"/>
        <v>0</v>
      </c>
      <c r="M174" s="30">
        <f t="shared" si="50"/>
        <v>0</v>
      </c>
      <c r="N174" s="30">
        <f t="shared" si="50"/>
        <v>0</v>
      </c>
      <c r="O174" s="30">
        <f t="shared" si="50"/>
        <v>0</v>
      </c>
      <c r="P174" s="30">
        <f t="shared" si="50"/>
        <v>0</v>
      </c>
      <c r="Q174" s="30">
        <f t="shared" si="50"/>
        <v>0</v>
      </c>
    </row>
    <row r="175" spans="1:17" ht="18.600000000000001" customHeight="1" x14ac:dyDescent="0.25">
      <c r="A175" s="92" t="s">
        <v>139</v>
      </c>
      <c r="B175" s="95" t="s">
        <v>141</v>
      </c>
      <c r="C175" s="98" t="s">
        <v>73</v>
      </c>
      <c r="D175" s="66"/>
      <c r="E175" s="101">
        <v>2021</v>
      </c>
      <c r="F175" s="12" t="s">
        <v>47</v>
      </c>
      <c r="G175" s="26">
        <f t="shared" si="37"/>
        <v>13.106999999999999</v>
      </c>
      <c r="H175" s="51">
        <f>SUM(H176:H179)</f>
        <v>13.106999999999999</v>
      </c>
      <c r="I175" s="51">
        <v>0</v>
      </c>
      <c r="J175" s="51">
        <v>0</v>
      </c>
      <c r="K175" s="51">
        <v>0</v>
      </c>
      <c r="L175" s="51">
        <v>0</v>
      </c>
      <c r="M175" s="51">
        <v>0</v>
      </c>
      <c r="N175" s="51">
        <v>0</v>
      </c>
      <c r="O175" s="51">
        <v>0</v>
      </c>
      <c r="P175" s="51">
        <v>0</v>
      </c>
      <c r="Q175" s="51">
        <v>0</v>
      </c>
    </row>
    <row r="176" spans="1:17" s="35" customFormat="1" ht="39.6" customHeight="1" x14ac:dyDescent="0.2">
      <c r="A176" s="93"/>
      <c r="B176" s="96"/>
      <c r="C176" s="99"/>
      <c r="D176" s="66" t="s">
        <v>51</v>
      </c>
      <c r="E176" s="102"/>
      <c r="F176" s="90" t="s">
        <v>166</v>
      </c>
      <c r="G176" s="26">
        <f t="shared" si="37"/>
        <v>9.8149999999999995</v>
      </c>
      <c r="H176" s="51">
        <v>9.8149999999999995</v>
      </c>
      <c r="I176" s="51">
        <v>0</v>
      </c>
      <c r="J176" s="51">
        <v>0</v>
      </c>
      <c r="K176" s="51">
        <v>0</v>
      </c>
      <c r="L176" s="51">
        <v>0</v>
      </c>
      <c r="M176" s="51">
        <v>0</v>
      </c>
      <c r="N176" s="51">
        <v>0</v>
      </c>
      <c r="O176" s="51">
        <v>0</v>
      </c>
      <c r="P176" s="51">
        <v>0</v>
      </c>
      <c r="Q176" s="51">
        <v>0</v>
      </c>
    </row>
    <row r="177" spans="1:17" s="35" customFormat="1" ht="31.9" customHeight="1" x14ac:dyDescent="0.2">
      <c r="A177" s="93"/>
      <c r="B177" s="96"/>
      <c r="C177" s="99"/>
      <c r="D177" s="66" t="s">
        <v>54</v>
      </c>
      <c r="E177" s="102"/>
      <c r="F177" s="104"/>
      <c r="G177" s="26">
        <f t="shared" si="37"/>
        <v>0</v>
      </c>
      <c r="H177" s="51">
        <v>0</v>
      </c>
      <c r="I177" s="51">
        <v>0</v>
      </c>
      <c r="J177" s="51">
        <v>0</v>
      </c>
      <c r="K177" s="51">
        <v>0</v>
      </c>
      <c r="L177" s="51">
        <v>0</v>
      </c>
      <c r="M177" s="51">
        <v>0</v>
      </c>
      <c r="N177" s="51">
        <v>0</v>
      </c>
      <c r="O177" s="51">
        <v>0</v>
      </c>
      <c r="P177" s="51">
        <v>0</v>
      </c>
      <c r="Q177" s="51">
        <v>0</v>
      </c>
    </row>
    <row r="178" spans="1:17" s="35" customFormat="1" ht="31.9" customHeight="1" x14ac:dyDescent="0.2">
      <c r="A178" s="93"/>
      <c r="B178" s="96"/>
      <c r="C178" s="99"/>
      <c r="D178" s="66" t="s">
        <v>55</v>
      </c>
      <c r="E178" s="102"/>
      <c r="F178" s="104"/>
      <c r="G178" s="26">
        <f t="shared" si="37"/>
        <v>2.2229999999999999</v>
      </c>
      <c r="H178" s="51">
        <v>2.2229999999999999</v>
      </c>
      <c r="I178" s="51">
        <v>0</v>
      </c>
      <c r="J178" s="51">
        <v>0</v>
      </c>
      <c r="K178" s="51">
        <v>0</v>
      </c>
      <c r="L178" s="51">
        <v>0</v>
      </c>
      <c r="M178" s="51">
        <v>0</v>
      </c>
      <c r="N178" s="51">
        <v>0</v>
      </c>
      <c r="O178" s="51">
        <v>0</v>
      </c>
      <c r="P178" s="51">
        <v>0</v>
      </c>
      <c r="Q178" s="51">
        <v>0</v>
      </c>
    </row>
    <row r="179" spans="1:17" s="35" customFormat="1" ht="31.9" customHeight="1" x14ac:dyDescent="0.2">
      <c r="A179" s="93"/>
      <c r="B179" s="96"/>
      <c r="C179" s="99"/>
      <c r="D179" s="66" t="s">
        <v>56</v>
      </c>
      <c r="E179" s="102"/>
      <c r="F179" s="91"/>
      <c r="G179" s="26">
        <f t="shared" si="37"/>
        <v>1.069</v>
      </c>
      <c r="H179" s="51">
        <v>1.069</v>
      </c>
      <c r="I179" s="51">
        <v>0</v>
      </c>
      <c r="J179" s="51">
        <v>0</v>
      </c>
      <c r="K179" s="51">
        <v>0</v>
      </c>
      <c r="L179" s="51">
        <v>0</v>
      </c>
      <c r="M179" s="51">
        <v>0</v>
      </c>
      <c r="N179" s="51">
        <v>0</v>
      </c>
      <c r="O179" s="51">
        <v>0</v>
      </c>
      <c r="P179" s="51">
        <v>0</v>
      </c>
      <c r="Q179" s="51">
        <v>0</v>
      </c>
    </row>
    <row r="180" spans="1:17" s="35" customFormat="1" ht="15.6" customHeight="1" x14ac:dyDescent="0.2">
      <c r="A180" s="93"/>
      <c r="B180" s="96"/>
      <c r="C180" s="99"/>
      <c r="D180" s="66"/>
      <c r="E180" s="102"/>
      <c r="F180" s="12" t="s">
        <v>47</v>
      </c>
      <c r="G180" s="26">
        <f t="shared" si="37"/>
        <v>285</v>
      </c>
      <c r="H180" s="30">
        <f>SUM(H181:H184)</f>
        <v>285</v>
      </c>
      <c r="I180" s="30">
        <f t="shared" ref="I180:Q180" si="51">SUM(I181:I184)</f>
        <v>0</v>
      </c>
      <c r="J180" s="30">
        <f t="shared" si="51"/>
        <v>0</v>
      </c>
      <c r="K180" s="30">
        <f t="shared" si="51"/>
        <v>0</v>
      </c>
      <c r="L180" s="30">
        <f t="shared" si="51"/>
        <v>0</v>
      </c>
      <c r="M180" s="30">
        <f t="shared" si="51"/>
        <v>0</v>
      </c>
      <c r="N180" s="30">
        <f t="shared" si="51"/>
        <v>0</v>
      </c>
      <c r="O180" s="30">
        <f t="shared" si="51"/>
        <v>0</v>
      </c>
      <c r="P180" s="30">
        <f t="shared" si="51"/>
        <v>0</v>
      </c>
      <c r="Q180" s="30">
        <f t="shared" si="51"/>
        <v>0</v>
      </c>
    </row>
    <row r="181" spans="1:17" s="35" customFormat="1" ht="38.450000000000003" customHeight="1" x14ac:dyDescent="0.2">
      <c r="A181" s="93"/>
      <c r="B181" s="96"/>
      <c r="C181" s="99"/>
      <c r="D181" s="66" t="s">
        <v>51</v>
      </c>
      <c r="E181" s="102"/>
      <c r="F181" s="90" t="s">
        <v>101</v>
      </c>
      <c r="G181" s="26">
        <f t="shared" si="37"/>
        <v>0</v>
      </c>
      <c r="H181" s="51">
        <v>0</v>
      </c>
      <c r="I181" s="51">
        <v>0</v>
      </c>
      <c r="J181" s="51">
        <v>0</v>
      </c>
      <c r="K181" s="51">
        <v>0</v>
      </c>
      <c r="L181" s="51">
        <v>0</v>
      </c>
      <c r="M181" s="51">
        <v>0</v>
      </c>
      <c r="N181" s="51">
        <v>0</v>
      </c>
      <c r="O181" s="51">
        <v>0</v>
      </c>
      <c r="P181" s="51">
        <v>0</v>
      </c>
      <c r="Q181" s="51">
        <v>0</v>
      </c>
    </row>
    <row r="182" spans="1:17" s="35" customFormat="1" ht="31.9" customHeight="1" x14ac:dyDescent="0.2">
      <c r="A182" s="93"/>
      <c r="B182" s="96"/>
      <c r="C182" s="99"/>
      <c r="D182" s="66" t="s">
        <v>54</v>
      </c>
      <c r="E182" s="102"/>
      <c r="F182" s="104"/>
      <c r="G182" s="26">
        <f t="shared" si="37"/>
        <v>208</v>
      </c>
      <c r="H182" s="51">
        <v>208</v>
      </c>
      <c r="I182" s="51">
        <v>0</v>
      </c>
      <c r="J182" s="51">
        <v>0</v>
      </c>
      <c r="K182" s="51">
        <v>0</v>
      </c>
      <c r="L182" s="51">
        <v>0</v>
      </c>
      <c r="M182" s="51">
        <v>0</v>
      </c>
      <c r="N182" s="51">
        <v>0</v>
      </c>
      <c r="O182" s="51">
        <v>0</v>
      </c>
      <c r="P182" s="51">
        <v>0</v>
      </c>
      <c r="Q182" s="51">
        <v>0</v>
      </c>
    </row>
    <row r="183" spans="1:17" s="35" customFormat="1" ht="31.9" customHeight="1" x14ac:dyDescent="0.2">
      <c r="A183" s="93"/>
      <c r="B183" s="96"/>
      <c r="C183" s="99"/>
      <c r="D183" s="66" t="s">
        <v>55</v>
      </c>
      <c r="E183" s="102"/>
      <c r="F183" s="104"/>
      <c r="G183" s="26">
        <f t="shared" si="37"/>
        <v>52</v>
      </c>
      <c r="H183" s="51">
        <v>52</v>
      </c>
      <c r="I183" s="51">
        <v>0</v>
      </c>
      <c r="J183" s="51">
        <v>0</v>
      </c>
      <c r="K183" s="51">
        <v>0</v>
      </c>
      <c r="L183" s="51">
        <v>0</v>
      </c>
      <c r="M183" s="51">
        <v>0</v>
      </c>
      <c r="N183" s="51">
        <v>0</v>
      </c>
      <c r="O183" s="51">
        <v>0</v>
      </c>
      <c r="P183" s="51">
        <v>0</v>
      </c>
      <c r="Q183" s="51">
        <v>0</v>
      </c>
    </row>
    <row r="184" spans="1:17" s="35" customFormat="1" ht="31.9" customHeight="1" x14ac:dyDescent="0.2">
      <c r="A184" s="94"/>
      <c r="B184" s="97"/>
      <c r="C184" s="100"/>
      <c r="D184" s="66" t="s">
        <v>56</v>
      </c>
      <c r="E184" s="103"/>
      <c r="F184" s="91"/>
      <c r="G184" s="26">
        <f t="shared" si="37"/>
        <v>25</v>
      </c>
      <c r="H184" s="51">
        <v>25</v>
      </c>
      <c r="I184" s="51">
        <v>0</v>
      </c>
      <c r="J184" s="51">
        <v>0</v>
      </c>
      <c r="K184" s="51">
        <v>0</v>
      </c>
      <c r="L184" s="51">
        <v>0</v>
      </c>
      <c r="M184" s="51">
        <v>0</v>
      </c>
      <c r="N184" s="51">
        <v>0</v>
      </c>
      <c r="O184" s="51">
        <v>0</v>
      </c>
      <c r="P184" s="51">
        <v>0</v>
      </c>
      <c r="Q184" s="51">
        <v>0</v>
      </c>
    </row>
    <row r="185" spans="1:17" s="36" customFormat="1" ht="51" customHeight="1" x14ac:dyDescent="0.25">
      <c r="A185" s="74" t="s">
        <v>143</v>
      </c>
      <c r="B185" s="83" t="s">
        <v>142</v>
      </c>
      <c r="C185" s="84"/>
      <c r="D185" s="85"/>
      <c r="E185" s="41"/>
      <c r="F185" s="12" t="s">
        <v>74</v>
      </c>
      <c r="G185" s="26">
        <f t="shared" si="37"/>
        <v>2606.89</v>
      </c>
      <c r="H185" s="30">
        <f>SUM(H186:H187)</f>
        <v>2606.89</v>
      </c>
      <c r="I185" s="30">
        <f t="shared" ref="I185:Q185" si="52">SUM(I186:I187)</f>
        <v>0</v>
      </c>
      <c r="J185" s="30">
        <f t="shared" si="52"/>
        <v>0</v>
      </c>
      <c r="K185" s="30">
        <f t="shared" si="52"/>
        <v>0</v>
      </c>
      <c r="L185" s="30">
        <f t="shared" si="52"/>
        <v>0</v>
      </c>
      <c r="M185" s="30">
        <f t="shared" si="52"/>
        <v>0</v>
      </c>
      <c r="N185" s="30">
        <f t="shared" si="52"/>
        <v>0</v>
      </c>
      <c r="O185" s="30">
        <f t="shared" si="52"/>
        <v>0</v>
      </c>
      <c r="P185" s="30">
        <f t="shared" si="52"/>
        <v>0</v>
      </c>
      <c r="Q185" s="30">
        <f t="shared" si="52"/>
        <v>0</v>
      </c>
    </row>
    <row r="186" spans="1:17" s="35" customFormat="1" ht="39.6" customHeight="1" x14ac:dyDescent="0.2">
      <c r="A186" s="86" t="s">
        <v>144</v>
      </c>
      <c r="B186" s="88" t="s">
        <v>145</v>
      </c>
      <c r="C186" s="90" t="s">
        <v>73</v>
      </c>
      <c r="D186" s="86" t="s">
        <v>51</v>
      </c>
      <c r="E186" s="90">
        <v>2021</v>
      </c>
      <c r="F186" s="72" t="s">
        <v>166</v>
      </c>
      <c r="G186" s="26">
        <f t="shared" si="37"/>
        <v>106.89</v>
      </c>
      <c r="H186" s="51">
        <v>106.89</v>
      </c>
      <c r="I186" s="51">
        <v>0</v>
      </c>
      <c r="J186" s="51">
        <v>0</v>
      </c>
      <c r="K186" s="51">
        <v>0</v>
      </c>
      <c r="L186" s="51">
        <v>0</v>
      </c>
      <c r="M186" s="51">
        <v>0</v>
      </c>
      <c r="N186" s="51">
        <v>0</v>
      </c>
      <c r="O186" s="51">
        <v>0</v>
      </c>
      <c r="P186" s="51">
        <v>0</v>
      </c>
      <c r="Q186" s="51">
        <v>0</v>
      </c>
    </row>
    <row r="187" spans="1:17" s="35" customFormat="1" ht="31.9" customHeight="1" x14ac:dyDescent="0.2">
      <c r="A187" s="87"/>
      <c r="B187" s="89"/>
      <c r="C187" s="91"/>
      <c r="D187" s="87"/>
      <c r="E187" s="91"/>
      <c r="F187" s="65" t="s">
        <v>101</v>
      </c>
      <c r="G187" s="26">
        <f t="shared" si="37"/>
        <v>2500</v>
      </c>
      <c r="H187" s="51">
        <v>2500</v>
      </c>
      <c r="I187" s="51">
        <v>0</v>
      </c>
      <c r="J187" s="51">
        <v>0</v>
      </c>
      <c r="K187" s="51">
        <v>0</v>
      </c>
      <c r="L187" s="51">
        <v>0</v>
      </c>
      <c r="M187" s="51">
        <v>0</v>
      </c>
      <c r="N187" s="51">
        <v>0</v>
      </c>
      <c r="O187" s="51">
        <v>0</v>
      </c>
      <c r="P187" s="51">
        <v>0</v>
      </c>
      <c r="Q187" s="51">
        <v>0</v>
      </c>
    </row>
    <row r="188" spans="1:17" s="10" customFormat="1" ht="31.9" customHeight="1" x14ac:dyDescent="0.25">
      <c r="A188" s="74" t="s">
        <v>146</v>
      </c>
      <c r="B188" s="83" t="s">
        <v>148</v>
      </c>
      <c r="C188" s="84"/>
      <c r="D188" s="85"/>
      <c r="E188" s="42"/>
      <c r="F188" s="12" t="s">
        <v>74</v>
      </c>
      <c r="G188" s="26">
        <f t="shared" si="37"/>
        <v>2864.76</v>
      </c>
      <c r="H188" s="30">
        <f>SUM(H189:H190)</f>
        <v>2864.76</v>
      </c>
      <c r="I188" s="30">
        <f t="shared" ref="I188:Q188" si="53">SUM(I189:I190)</f>
        <v>0</v>
      </c>
      <c r="J188" s="30">
        <f t="shared" si="53"/>
        <v>0</v>
      </c>
      <c r="K188" s="30">
        <f t="shared" si="53"/>
        <v>0</v>
      </c>
      <c r="L188" s="30">
        <f t="shared" si="53"/>
        <v>0</v>
      </c>
      <c r="M188" s="30">
        <f t="shared" si="53"/>
        <v>0</v>
      </c>
      <c r="N188" s="30">
        <f t="shared" si="53"/>
        <v>0</v>
      </c>
      <c r="O188" s="30">
        <f t="shared" si="53"/>
        <v>0</v>
      </c>
      <c r="P188" s="30">
        <f t="shared" si="53"/>
        <v>0</v>
      </c>
      <c r="Q188" s="30">
        <f t="shared" si="53"/>
        <v>0</v>
      </c>
    </row>
    <row r="189" spans="1:17" s="35" customFormat="1" ht="43.15" customHeight="1" x14ac:dyDescent="0.2">
      <c r="A189" s="86" t="s">
        <v>147</v>
      </c>
      <c r="B189" s="88" t="s">
        <v>149</v>
      </c>
      <c r="C189" s="90" t="s">
        <v>73</v>
      </c>
      <c r="D189" s="86" t="s">
        <v>56</v>
      </c>
      <c r="E189" s="90">
        <v>2021</v>
      </c>
      <c r="F189" s="72" t="s">
        <v>166</v>
      </c>
      <c r="G189" s="26">
        <f t="shared" si="37"/>
        <v>135.5</v>
      </c>
      <c r="H189" s="51">
        <v>135.5</v>
      </c>
      <c r="I189" s="51">
        <v>0</v>
      </c>
      <c r="J189" s="51">
        <v>0</v>
      </c>
      <c r="K189" s="51">
        <v>0</v>
      </c>
      <c r="L189" s="51">
        <v>0</v>
      </c>
      <c r="M189" s="51">
        <v>0</v>
      </c>
      <c r="N189" s="51">
        <v>0</v>
      </c>
      <c r="O189" s="51">
        <v>0</v>
      </c>
      <c r="P189" s="51">
        <v>0</v>
      </c>
      <c r="Q189" s="51">
        <v>0</v>
      </c>
    </row>
    <row r="190" spans="1:17" s="35" customFormat="1" ht="31.9" customHeight="1" x14ac:dyDescent="0.2">
      <c r="A190" s="87"/>
      <c r="B190" s="89"/>
      <c r="C190" s="91"/>
      <c r="D190" s="87"/>
      <c r="E190" s="91"/>
      <c r="F190" s="65" t="s">
        <v>101</v>
      </c>
      <c r="G190" s="26">
        <f t="shared" si="37"/>
        <v>2729.26</v>
      </c>
      <c r="H190" s="51">
        <v>2729.26</v>
      </c>
      <c r="I190" s="51">
        <v>0</v>
      </c>
      <c r="J190" s="51">
        <v>0</v>
      </c>
      <c r="K190" s="51">
        <v>0</v>
      </c>
      <c r="L190" s="51">
        <v>0</v>
      </c>
      <c r="M190" s="51">
        <v>0</v>
      </c>
      <c r="N190" s="51">
        <v>0</v>
      </c>
      <c r="O190" s="51">
        <v>0</v>
      </c>
      <c r="P190" s="51">
        <v>0</v>
      </c>
      <c r="Q190" s="51">
        <v>0</v>
      </c>
    </row>
    <row r="191" spans="1:17" ht="48" customHeight="1" x14ac:dyDescent="0.25">
      <c r="A191" s="43" t="s">
        <v>162</v>
      </c>
      <c r="B191" s="81" t="s">
        <v>135</v>
      </c>
      <c r="C191" s="81"/>
      <c r="D191" s="81"/>
      <c r="E191" s="66"/>
      <c r="F191" s="12" t="s">
        <v>136</v>
      </c>
      <c r="G191" s="26">
        <f t="shared" si="37"/>
        <v>18481.940000000002</v>
      </c>
      <c r="H191" s="30">
        <f>H192</f>
        <v>324.93</v>
      </c>
      <c r="I191" s="30">
        <f t="shared" ref="I191:Q191" si="54">I192</f>
        <v>1000.9</v>
      </c>
      <c r="J191" s="30">
        <f t="shared" si="54"/>
        <v>974.8</v>
      </c>
      <c r="K191" s="30">
        <f t="shared" si="54"/>
        <v>974.8</v>
      </c>
      <c r="L191" s="30">
        <f t="shared" si="54"/>
        <v>974.8</v>
      </c>
      <c r="M191" s="30">
        <f t="shared" si="54"/>
        <v>2378.4499999999998</v>
      </c>
      <c r="N191" s="30">
        <f t="shared" si="54"/>
        <v>2612.39</v>
      </c>
      <c r="O191" s="30">
        <f t="shared" si="54"/>
        <v>2846.34</v>
      </c>
      <c r="P191" s="30">
        <f t="shared" si="54"/>
        <v>3080.29</v>
      </c>
      <c r="Q191" s="30">
        <f t="shared" si="54"/>
        <v>3314.24</v>
      </c>
    </row>
    <row r="192" spans="1:17" ht="47.25" x14ac:dyDescent="0.25">
      <c r="A192" s="45" t="s">
        <v>150</v>
      </c>
      <c r="B192" s="79" t="s">
        <v>137</v>
      </c>
      <c r="C192" s="76" t="s">
        <v>73</v>
      </c>
      <c r="D192" s="76" t="s">
        <v>57</v>
      </c>
      <c r="E192" s="77" t="s">
        <v>75</v>
      </c>
      <c r="F192" s="78" t="s">
        <v>166</v>
      </c>
      <c r="G192" s="51">
        <f>H192+I192+J192+K192+L192+M192+N192+O192+P192+Q192</f>
        <v>18481.940000000002</v>
      </c>
      <c r="H192" s="51">
        <v>324.93</v>
      </c>
      <c r="I192" s="51">
        <v>1000.9</v>
      </c>
      <c r="J192" s="51">
        <v>974.8</v>
      </c>
      <c r="K192" s="51">
        <v>974.8</v>
      </c>
      <c r="L192" s="51">
        <v>974.8</v>
      </c>
      <c r="M192" s="51">
        <v>2378.4499999999998</v>
      </c>
      <c r="N192" s="51">
        <v>2612.39</v>
      </c>
      <c r="O192" s="51">
        <v>2846.34</v>
      </c>
      <c r="P192" s="51">
        <v>3080.29</v>
      </c>
      <c r="Q192" s="51">
        <v>3314.24</v>
      </c>
    </row>
    <row r="193" spans="1:17" ht="21.75" customHeight="1" x14ac:dyDescent="0.25">
      <c r="A193" s="168" t="s">
        <v>90</v>
      </c>
      <c r="B193" s="169"/>
      <c r="C193" s="169"/>
      <c r="D193" s="169"/>
      <c r="E193" s="170"/>
      <c r="F193" s="12" t="s">
        <v>47</v>
      </c>
      <c r="G193" s="26">
        <f>G12+G21+G58+G97+G120+G102+G123+G132+G141+G88+G147+G150+G159+G162+G165+G174+G185+G188+G191</f>
        <v>3740678.3854999989</v>
      </c>
      <c r="H193" s="26">
        <f t="shared" ref="H193:Q193" si="55">H12+H21+H58+H97+H120+H102+H123+H132+H141+H88+H147+H150+H159+H162+H165+H174+H185+H188+H191</f>
        <v>354344.58700000006</v>
      </c>
      <c r="I193" s="26">
        <f t="shared" si="55"/>
        <v>345122.24699999997</v>
      </c>
      <c r="J193" s="26">
        <f t="shared" si="55"/>
        <v>390474.04200000002</v>
      </c>
      <c r="K193" s="26">
        <f t="shared" si="55"/>
        <v>384430.99</v>
      </c>
      <c r="L193" s="26">
        <f t="shared" si="55"/>
        <v>401483.61500000005</v>
      </c>
      <c r="M193" s="26">
        <f t="shared" si="55"/>
        <v>358532.74850000005</v>
      </c>
      <c r="N193" s="26">
        <f t="shared" si="55"/>
        <v>365851.61500000005</v>
      </c>
      <c r="O193" s="26">
        <f t="shared" si="55"/>
        <v>373148.71800000005</v>
      </c>
      <c r="P193" s="26">
        <f t="shared" si="55"/>
        <v>380240.43349999998</v>
      </c>
      <c r="Q193" s="26">
        <f t="shared" si="55"/>
        <v>387049.38949999999</v>
      </c>
    </row>
    <row r="194" spans="1:17" ht="23.25" customHeight="1" x14ac:dyDescent="0.25">
      <c r="A194" s="171"/>
      <c r="B194" s="172"/>
      <c r="C194" s="172"/>
      <c r="D194" s="172"/>
      <c r="E194" s="173"/>
      <c r="F194" s="80" t="s">
        <v>99</v>
      </c>
      <c r="G194" s="26">
        <f>G12+G58++G89+G97+G121+G102+G124+G133+G142+G149+G151+G160+G163+G166+G175+G186+G189+G192</f>
        <v>1204495.8795</v>
      </c>
      <c r="H194" s="26">
        <f t="shared" ref="H194:Q194" si="56">H12+H58++H89+H97+H121+H102+H124+H133+H142+H149+H151+H160+H163+H166+H175+H186+H189+H192</f>
        <v>105796.21699999998</v>
      </c>
      <c r="I194" s="26">
        <f t="shared" si="56"/>
        <v>109197.70699999999</v>
      </c>
      <c r="J194" s="26">
        <f t="shared" si="56"/>
        <v>107202.34600000001</v>
      </c>
      <c r="K194" s="26">
        <f t="shared" si="56"/>
        <v>103301.19000000002</v>
      </c>
      <c r="L194" s="26">
        <f t="shared" si="56"/>
        <v>104268.515</v>
      </c>
      <c r="M194" s="26">
        <f t="shared" si="56"/>
        <v>120514.14850000001</v>
      </c>
      <c r="N194" s="26">
        <f t="shared" si="56"/>
        <v>127833.01500000001</v>
      </c>
      <c r="O194" s="26">
        <f t="shared" si="56"/>
        <v>135130.11800000002</v>
      </c>
      <c r="P194" s="26">
        <f t="shared" si="56"/>
        <v>142221.83350000001</v>
      </c>
      <c r="Q194" s="26">
        <f t="shared" si="56"/>
        <v>149030.78949999998</v>
      </c>
    </row>
    <row r="195" spans="1:17" ht="51" customHeight="1" x14ac:dyDescent="0.25">
      <c r="A195" s="174"/>
      <c r="B195" s="175"/>
      <c r="C195" s="175"/>
      <c r="D195" s="175"/>
      <c r="E195" s="176"/>
      <c r="F195" s="80" t="s">
        <v>130</v>
      </c>
      <c r="G195" s="26">
        <f>G93+G137+G128+G122+G21+G146+G148+G155+G161+G164+G170+G180+G187+G190</f>
        <v>2536182.5059999991</v>
      </c>
      <c r="H195" s="26">
        <f t="shared" ref="H195:Q195" si="57">H93+H137+H128+H122+H21+H146+H148+H155+H161+H164+H170+H180+H187+H190</f>
        <v>248548.37000000002</v>
      </c>
      <c r="I195" s="26">
        <f t="shared" si="57"/>
        <v>235924.54</v>
      </c>
      <c r="J195" s="26">
        <f t="shared" si="57"/>
        <v>283271.696</v>
      </c>
      <c r="K195" s="26">
        <f t="shared" si="57"/>
        <v>281129.8</v>
      </c>
      <c r="L195" s="26">
        <f t="shared" si="57"/>
        <v>297215.10000000003</v>
      </c>
      <c r="M195" s="26">
        <f t="shared" si="57"/>
        <v>238018.60000000003</v>
      </c>
      <c r="N195" s="26">
        <f t="shared" si="57"/>
        <v>238018.60000000003</v>
      </c>
      <c r="O195" s="26">
        <f t="shared" si="57"/>
        <v>238018.60000000003</v>
      </c>
      <c r="P195" s="26">
        <f t="shared" si="57"/>
        <v>238018.60000000003</v>
      </c>
      <c r="Q195" s="26">
        <f t="shared" si="57"/>
        <v>238018.60000000003</v>
      </c>
    </row>
    <row r="196" spans="1:17" x14ac:dyDescent="0.25">
      <c r="I196" s="46"/>
      <c r="J196" s="46"/>
      <c r="K196" s="46"/>
      <c r="L196" s="46"/>
    </row>
    <row r="197" spans="1:17" x14ac:dyDescent="0.25">
      <c r="I197" s="46"/>
      <c r="J197" s="46"/>
      <c r="K197" s="46"/>
      <c r="L197" s="46"/>
    </row>
    <row r="198" spans="1:17" x14ac:dyDescent="0.25">
      <c r="A198" s="82" t="s">
        <v>153</v>
      </c>
      <c r="B198" s="82"/>
      <c r="C198" s="82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</row>
    <row r="199" spans="1:17" x14ac:dyDescent="0.25">
      <c r="I199" s="46"/>
      <c r="J199" s="46"/>
      <c r="K199" s="46"/>
      <c r="L199" s="46"/>
    </row>
    <row r="200" spans="1:17" x14ac:dyDescent="0.25">
      <c r="I200" s="46"/>
      <c r="J200" s="46"/>
      <c r="K200" s="46"/>
      <c r="L200" s="46"/>
    </row>
  </sheetData>
  <mergeCells count="201">
    <mergeCell ref="P4:Q4"/>
    <mergeCell ref="P5:Q5"/>
    <mergeCell ref="A8:Q8"/>
    <mergeCell ref="A10:A11"/>
    <mergeCell ref="B10:B11"/>
    <mergeCell ref="C10:C11"/>
    <mergeCell ref="D10:D11"/>
    <mergeCell ref="E10:E11"/>
    <mergeCell ref="F10:F11"/>
    <mergeCell ref="G10:Q10"/>
    <mergeCell ref="B21:D21"/>
    <mergeCell ref="A22:A28"/>
    <mergeCell ref="B22:B28"/>
    <mergeCell ref="C22:C28"/>
    <mergeCell ref="E23:E28"/>
    <mergeCell ref="F23:F28"/>
    <mergeCell ref="B12:D12"/>
    <mergeCell ref="A13:A15"/>
    <mergeCell ref="B13:B15"/>
    <mergeCell ref="C13:C20"/>
    <mergeCell ref="E14:E15"/>
    <mergeCell ref="F14:F15"/>
    <mergeCell ref="A16:A19"/>
    <mergeCell ref="B16:B19"/>
    <mergeCell ref="E17:E19"/>
    <mergeCell ref="F17:F19"/>
    <mergeCell ref="A29:A35"/>
    <mergeCell ref="B29:B35"/>
    <mergeCell ref="C29:C35"/>
    <mergeCell ref="E30:E35"/>
    <mergeCell ref="F30:F35"/>
    <mergeCell ref="A36:A38"/>
    <mergeCell ref="B36:B38"/>
    <mergeCell ref="C36:C38"/>
    <mergeCell ref="E37:E38"/>
    <mergeCell ref="F37:F38"/>
    <mergeCell ref="A39:A42"/>
    <mergeCell ref="B39:B42"/>
    <mergeCell ref="C39:C42"/>
    <mergeCell ref="E40:E42"/>
    <mergeCell ref="F40:F42"/>
    <mergeCell ref="A43:A49"/>
    <mergeCell ref="B43:B49"/>
    <mergeCell ref="C43:C49"/>
    <mergeCell ref="E44:E49"/>
    <mergeCell ref="F44:F49"/>
    <mergeCell ref="B58:D58"/>
    <mergeCell ref="C59:C65"/>
    <mergeCell ref="A60:A65"/>
    <mergeCell ref="B60:B65"/>
    <mergeCell ref="E60:E65"/>
    <mergeCell ref="F60:F65"/>
    <mergeCell ref="A50:A53"/>
    <mergeCell ref="B50:B53"/>
    <mergeCell ref="C50:C57"/>
    <mergeCell ref="E50:E57"/>
    <mergeCell ref="F51:F53"/>
    <mergeCell ref="A54:A57"/>
    <mergeCell ref="B54:B57"/>
    <mergeCell ref="F55:F57"/>
    <mergeCell ref="C66:C72"/>
    <mergeCell ref="A67:A72"/>
    <mergeCell ref="B67:B72"/>
    <mergeCell ref="E67:E72"/>
    <mergeCell ref="F67:F72"/>
    <mergeCell ref="C73:C75"/>
    <mergeCell ref="A74:A75"/>
    <mergeCell ref="B74:B75"/>
    <mergeCell ref="E74:E75"/>
    <mergeCell ref="F74:F75"/>
    <mergeCell ref="C76:C79"/>
    <mergeCell ref="A77:A79"/>
    <mergeCell ref="B77:B79"/>
    <mergeCell ref="E77:E79"/>
    <mergeCell ref="F77:F79"/>
    <mergeCell ref="C80:C83"/>
    <mergeCell ref="A81:A83"/>
    <mergeCell ref="B81:B83"/>
    <mergeCell ref="E81:E83"/>
    <mergeCell ref="F81:F83"/>
    <mergeCell ref="F90:F92"/>
    <mergeCell ref="C94:C96"/>
    <mergeCell ref="E94:E96"/>
    <mergeCell ref="F94:F96"/>
    <mergeCell ref="C84:C87"/>
    <mergeCell ref="A85:A87"/>
    <mergeCell ref="B85:B87"/>
    <mergeCell ref="E85:E87"/>
    <mergeCell ref="F85:F87"/>
    <mergeCell ref="B88:D88"/>
    <mergeCell ref="A97:A98"/>
    <mergeCell ref="B97:D98"/>
    <mergeCell ref="A99:A101"/>
    <mergeCell ref="B99:B101"/>
    <mergeCell ref="C99:C101"/>
    <mergeCell ref="E99:E101"/>
    <mergeCell ref="A89:A96"/>
    <mergeCell ref="B89:B96"/>
    <mergeCell ref="C90:C92"/>
    <mergeCell ref="E90:E92"/>
    <mergeCell ref="F107:F112"/>
    <mergeCell ref="A113:A119"/>
    <mergeCell ref="B113:B119"/>
    <mergeCell ref="C113:C119"/>
    <mergeCell ref="E114:E119"/>
    <mergeCell ref="F114:F119"/>
    <mergeCell ref="F99:F101"/>
    <mergeCell ref="B102:D102"/>
    <mergeCell ref="A103:A105"/>
    <mergeCell ref="B103:B105"/>
    <mergeCell ref="C103:C105"/>
    <mergeCell ref="E104:E105"/>
    <mergeCell ref="F104:F105"/>
    <mergeCell ref="B120:D120"/>
    <mergeCell ref="A121:A122"/>
    <mergeCell ref="B121:B122"/>
    <mergeCell ref="C121:C122"/>
    <mergeCell ref="D121:D122"/>
    <mergeCell ref="E121:E122"/>
    <mergeCell ref="A106:A112"/>
    <mergeCell ref="B106:B112"/>
    <mergeCell ref="C106:C112"/>
    <mergeCell ref="E107:E112"/>
    <mergeCell ref="B123:D123"/>
    <mergeCell ref="A124:A131"/>
    <mergeCell ref="B124:B131"/>
    <mergeCell ref="C124:C127"/>
    <mergeCell ref="E125:E127"/>
    <mergeCell ref="F125:F127"/>
    <mergeCell ref="C128:C131"/>
    <mergeCell ref="E129:E131"/>
    <mergeCell ref="F129:F131"/>
    <mergeCell ref="B141:D141"/>
    <mergeCell ref="A142:A146"/>
    <mergeCell ref="B142:B146"/>
    <mergeCell ref="C142:C146"/>
    <mergeCell ref="E143:E146"/>
    <mergeCell ref="F143:F145"/>
    <mergeCell ref="B132:D132"/>
    <mergeCell ref="A133:A140"/>
    <mergeCell ref="B133:B140"/>
    <mergeCell ref="C133:C136"/>
    <mergeCell ref="E134:E136"/>
    <mergeCell ref="F134:F136"/>
    <mergeCell ref="C137:C140"/>
    <mergeCell ref="E138:E140"/>
    <mergeCell ref="F138:F140"/>
    <mergeCell ref="B150:D150"/>
    <mergeCell ref="A151:A158"/>
    <mergeCell ref="B151:B158"/>
    <mergeCell ref="C151:C158"/>
    <mergeCell ref="E152:E158"/>
    <mergeCell ref="F152:F154"/>
    <mergeCell ref="F156:F158"/>
    <mergeCell ref="B147:D147"/>
    <mergeCell ref="A148:A149"/>
    <mergeCell ref="B148:B149"/>
    <mergeCell ref="C148:C149"/>
    <mergeCell ref="D148:D149"/>
    <mergeCell ref="E148:E149"/>
    <mergeCell ref="B162:D162"/>
    <mergeCell ref="A163:A164"/>
    <mergeCell ref="B163:B164"/>
    <mergeCell ref="C163:C164"/>
    <mergeCell ref="D163:D164"/>
    <mergeCell ref="E163:E164"/>
    <mergeCell ref="B159:D159"/>
    <mergeCell ref="A160:A161"/>
    <mergeCell ref="B160:B161"/>
    <mergeCell ref="C160:C161"/>
    <mergeCell ref="D160:D161"/>
    <mergeCell ref="E160:E161"/>
    <mergeCell ref="F176:F179"/>
    <mergeCell ref="F181:F184"/>
    <mergeCell ref="B165:D165"/>
    <mergeCell ref="A166:A173"/>
    <mergeCell ref="B166:B173"/>
    <mergeCell ref="C166:C173"/>
    <mergeCell ref="E167:E173"/>
    <mergeCell ref="F167:F169"/>
    <mergeCell ref="F171:F173"/>
    <mergeCell ref="B185:D185"/>
    <mergeCell ref="A186:A187"/>
    <mergeCell ref="B186:B187"/>
    <mergeCell ref="C186:C187"/>
    <mergeCell ref="D186:D187"/>
    <mergeCell ref="E186:E187"/>
    <mergeCell ref="B174:D174"/>
    <mergeCell ref="A175:A184"/>
    <mergeCell ref="B175:B184"/>
    <mergeCell ref="C175:C184"/>
    <mergeCell ref="E175:E184"/>
    <mergeCell ref="B191:D191"/>
    <mergeCell ref="A193:E195"/>
    <mergeCell ref="A198:Q198"/>
    <mergeCell ref="B188:D188"/>
    <mergeCell ref="A189:A190"/>
    <mergeCell ref="B189:B190"/>
    <mergeCell ref="C189:C190"/>
    <mergeCell ref="D189:D190"/>
    <mergeCell ref="E189:E190"/>
  </mergeCells>
  <pageMargins left="0.62992125984251968" right="0.23622047244094491" top="0.98425196850393704" bottom="0.39370078740157483" header="0.31496062992125984" footer="0.31496062992125984"/>
  <pageSetup paperSize="9" scale="50" orientation="landscape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opLeftCell="A12" workbookViewId="0">
      <selection activeCell="B14" sqref="B14"/>
    </sheetView>
  </sheetViews>
  <sheetFormatPr defaultRowHeight="15" x14ac:dyDescent="0.25"/>
  <cols>
    <col min="1" max="1" width="25.42578125" customWidth="1"/>
    <col min="2" max="2" width="15.42578125" customWidth="1"/>
    <col min="3" max="3" width="9.85546875" customWidth="1"/>
    <col min="4" max="4" width="10.42578125" customWidth="1"/>
    <col min="5" max="5" width="9.85546875" customWidth="1"/>
    <col min="6" max="6" width="10.5703125" customWidth="1"/>
    <col min="7" max="7" width="9.85546875" customWidth="1"/>
    <col min="8" max="8" width="12" customWidth="1"/>
  </cols>
  <sheetData>
    <row r="1" spans="1:8" ht="15.75" hidden="1" x14ac:dyDescent="0.25">
      <c r="A1" s="3"/>
      <c r="B1" s="3"/>
      <c r="C1" s="3"/>
      <c r="D1" s="3"/>
      <c r="E1" s="3"/>
      <c r="F1" s="3"/>
      <c r="G1" s="3"/>
      <c r="H1" s="4" t="s">
        <v>20</v>
      </c>
    </row>
    <row r="2" spans="1:8" ht="15.75" hidden="1" x14ac:dyDescent="0.25">
      <c r="A2" s="3"/>
      <c r="B2" s="3"/>
      <c r="C2" s="3"/>
      <c r="D2" s="3"/>
      <c r="E2" s="3"/>
      <c r="F2" s="3"/>
      <c r="G2" s="3"/>
      <c r="H2" s="4" t="s">
        <v>5</v>
      </c>
    </row>
    <row r="3" spans="1:8" ht="15.75" hidden="1" x14ac:dyDescent="0.25">
      <c r="A3" s="3"/>
      <c r="B3" s="3"/>
      <c r="C3" s="3"/>
      <c r="D3" s="3"/>
      <c r="E3" s="3"/>
      <c r="F3" s="3"/>
      <c r="G3" s="3"/>
      <c r="H3" s="4" t="s">
        <v>6</v>
      </c>
    </row>
    <row r="4" spans="1:8" ht="15.75" hidden="1" x14ac:dyDescent="0.25">
      <c r="A4" s="3"/>
      <c r="B4" s="3"/>
      <c r="C4" s="3"/>
      <c r="D4" s="3"/>
      <c r="E4" s="3"/>
      <c r="F4" s="3"/>
      <c r="G4" s="3"/>
      <c r="H4" s="4" t="s">
        <v>7</v>
      </c>
    </row>
    <row r="5" spans="1:8" ht="15.75" hidden="1" x14ac:dyDescent="0.25">
      <c r="A5" s="3"/>
      <c r="B5" s="3"/>
      <c r="C5" s="3"/>
      <c r="D5" s="3"/>
      <c r="E5" s="3"/>
      <c r="F5" s="3"/>
      <c r="G5" s="3"/>
      <c r="H5" s="4" t="s">
        <v>8</v>
      </c>
    </row>
    <row r="6" spans="1:8" ht="15.75" x14ac:dyDescent="0.25">
      <c r="A6" s="3"/>
      <c r="B6" s="3"/>
      <c r="C6" s="3"/>
      <c r="D6" s="3"/>
      <c r="E6" s="3"/>
      <c r="F6" s="3"/>
      <c r="G6" s="3"/>
      <c r="H6" s="3"/>
    </row>
    <row r="7" spans="1:8" ht="15.75" x14ac:dyDescent="0.25">
      <c r="A7" s="167" t="s">
        <v>9</v>
      </c>
      <c r="B7" s="167"/>
      <c r="C7" s="167"/>
      <c r="D7" s="167"/>
      <c r="E7" s="167"/>
      <c r="F7" s="167"/>
      <c r="G7" s="167"/>
      <c r="H7" s="167"/>
    </row>
    <row r="8" spans="1:8" ht="15.75" x14ac:dyDescent="0.25">
      <c r="A8" s="167" t="s">
        <v>10</v>
      </c>
      <c r="B8" s="167"/>
      <c r="C8" s="167"/>
      <c r="D8" s="167"/>
      <c r="E8" s="167"/>
      <c r="F8" s="167"/>
      <c r="G8" s="167"/>
      <c r="H8" s="167"/>
    </row>
    <row r="9" spans="1:8" ht="15.75" x14ac:dyDescent="0.25">
      <c r="A9" s="5"/>
      <c r="B9" s="5"/>
      <c r="C9" s="5"/>
      <c r="D9" s="5"/>
      <c r="E9" s="5"/>
      <c r="F9" s="5"/>
      <c r="G9" s="5"/>
      <c r="H9" s="5"/>
    </row>
    <row r="10" spans="1:8" ht="15.75" x14ac:dyDescent="0.25">
      <c r="A10" s="3"/>
      <c r="B10" s="3"/>
      <c r="C10" s="3"/>
      <c r="D10" s="3"/>
      <c r="E10" s="3"/>
      <c r="F10" s="3"/>
      <c r="G10" s="3"/>
      <c r="H10" s="3" t="s">
        <v>19</v>
      </c>
    </row>
    <row r="11" spans="1:8" ht="33.75" customHeight="1" x14ac:dyDescent="0.25">
      <c r="A11" s="164" t="s">
        <v>13</v>
      </c>
      <c r="B11" s="164" t="s">
        <v>11</v>
      </c>
      <c r="C11" s="166" t="s">
        <v>12</v>
      </c>
      <c r="D11" s="166"/>
      <c r="E11" s="166"/>
      <c r="F11" s="166"/>
      <c r="G11" s="166"/>
      <c r="H11" s="166"/>
    </row>
    <row r="12" spans="1:8" ht="26.45" customHeight="1" x14ac:dyDescent="0.25">
      <c r="A12" s="165"/>
      <c r="B12" s="165"/>
      <c r="C12" s="2">
        <v>2015</v>
      </c>
      <c r="D12" s="2">
        <v>2016</v>
      </c>
      <c r="E12" s="2">
        <v>2017</v>
      </c>
      <c r="F12" s="2">
        <v>2018</v>
      </c>
      <c r="G12" s="2">
        <v>2019</v>
      </c>
      <c r="H12" s="2">
        <v>2020</v>
      </c>
    </row>
    <row r="13" spans="1:8" ht="60" x14ac:dyDescent="0.25">
      <c r="A13" s="1" t="s">
        <v>14</v>
      </c>
      <c r="B13" s="7" t="e">
        <f>SUM(C13:H13)</f>
        <v>#REF!</v>
      </c>
      <c r="C13" s="7" t="e">
        <f>#REF!</f>
        <v>#REF!</v>
      </c>
      <c r="D13" s="7" t="e">
        <f>#REF!</f>
        <v>#REF!</v>
      </c>
      <c r="E13" s="7" t="e">
        <f>#REF!</f>
        <v>#REF!</v>
      </c>
      <c r="F13" s="7" t="e">
        <f>#REF!</f>
        <v>#REF!</v>
      </c>
      <c r="G13" s="7" t="e">
        <f>#REF!</f>
        <v>#REF!</v>
      </c>
      <c r="H13" s="7" t="e">
        <f>#REF!</f>
        <v>#REF!</v>
      </c>
    </row>
    <row r="14" spans="1:8" ht="60" customHeight="1" x14ac:dyDescent="0.25">
      <c r="A14" s="1" t="s">
        <v>17</v>
      </c>
      <c r="B14" s="7" t="e">
        <f t="shared" ref="B14:B17" si="0">SUM(C14:H14)</f>
        <v>#REF!</v>
      </c>
      <c r="C14" s="7" t="e">
        <f>#REF!</f>
        <v>#REF!</v>
      </c>
      <c r="D14" s="7" t="e">
        <f>#REF!</f>
        <v>#REF!</v>
      </c>
      <c r="E14" s="7" t="e">
        <f>#REF!</f>
        <v>#REF!</v>
      </c>
      <c r="F14" s="7" t="e">
        <f>#REF!</f>
        <v>#REF!</v>
      </c>
      <c r="G14" s="7" t="e">
        <f>#REF!</f>
        <v>#REF!</v>
      </c>
      <c r="H14" s="7" t="e">
        <f>#REF!</f>
        <v>#REF!</v>
      </c>
    </row>
    <row r="15" spans="1:8" ht="58.7" customHeight="1" x14ac:dyDescent="0.25">
      <c r="A15" s="1" t="s">
        <v>15</v>
      </c>
      <c r="B15" s="7" t="e">
        <f t="shared" si="0"/>
        <v>#REF!</v>
      </c>
      <c r="C15" s="7" t="e">
        <f>#REF!</f>
        <v>#REF!</v>
      </c>
      <c r="D15" s="7" t="e">
        <f>#REF!</f>
        <v>#REF!</v>
      </c>
      <c r="E15" s="7" t="e">
        <f>#REF!</f>
        <v>#REF!</v>
      </c>
      <c r="F15" s="7" t="e">
        <f>#REF!</f>
        <v>#REF!</v>
      </c>
      <c r="G15" s="7" t="e">
        <f>#REF!</f>
        <v>#REF!</v>
      </c>
      <c r="H15" s="7" t="e">
        <f>#REF!</f>
        <v>#REF!</v>
      </c>
    </row>
    <row r="16" spans="1:8" ht="61.5" customHeight="1" x14ac:dyDescent="0.25">
      <c r="A16" s="1" t="s">
        <v>16</v>
      </c>
      <c r="B16" s="7" t="e">
        <f t="shared" si="0"/>
        <v>#REF!</v>
      </c>
      <c r="C16" s="7" t="e">
        <f>#REF!</f>
        <v>#REF!</v>
      </c>
      <c r="D16" s="7" t="e">
        <f>#REF!</f>
        <v>#REF!</v>
      </c>
      <c r="E16" s="7" t="e">
        <f>#REF!</f>
        <v>#REF!</v>
      </c>
      <c r="F16" s="7" t="e">
        <f>#REF!</f>
        <v>#REF!</v>
      </c>
      <c r="G16" s="7" t="e">
        <f>#REF!</f>
        <v>#REF!</v>
      </c>
      <c r="H16" s="7" t="e">
        <f>#REF!</f>
        <v>#REF!</v>
      </c>
    </row>
    <row r="17" spans="1:8" ht="45" x14ac:dyDescent="0.25">
      <c r="A17" s="1" t="s">
        <v>18</v>
      </c>
      <c r="B17" s="7" t="e">
        <f t="shared" si="0"/>
        <v>#REF!</v>
      </c>
      <c r="C17" s="7" t="e">
        <f>#REF!</f>
        <v>#REF!</v>
      </c>
      <c r="D17" s="7" t="e">
        <f>#REF!</f>
        <v>#REF!</v>
      </c>
      <c r="E17" s="7" t="e">
        <f>#REF!</f>
        <v>#REF!</v>
      </c>
      <c r="F17" s="7" t="e">
        <f>#REF!</f>
        <v>#REF!</v>
      </c>
      <c r="G17" s="7" t="e">
        <f>#REF!</f>
        <v>#REF!</v>
      </c>
      <c r="H17" s="7" t="e">
        <f>#REF!</f>
        <v>#REF!</v>
      </c>
    </row>
    <row r="18" spans="1:8" ht="37.5" x14ac:dyDescent="0.25">
      <c r="A18" s="6" t="s">
        <v>21</v>
      </c>
      <c r="B18" s="8" t="e">
        <f>SUM(B13:B17)</f>
        <v>#REF!</v>
      </c>
      <c r="C18" s="8" t="e">
        <f t="shared" ref="C18:H18" si="1">SUM(C13:C17)</f>
        <v>#REF!</v>
      </c>
      <c r="D18" s="8" t="e">
        <f t="shared" si="1"/>
        <v>#REF!</v>
      </c>
      <c r="E18" s="8" t="e">
        <f t="shared" si="1"/>
        <v>#REF!</v>
      </c>
      <c r="F18" s="8" t="e">
        <f t="shared" si="1"/>
        <v>#REF!</v>
      </c>
      <c r="G18" s="8" t="e">
        <f t="shared" si="1"/>
        <v>#REF!</v>
      </c>
      <c r="H18" s="8" t="e">
        <f t="shared" si="1"/>
        <v>#REF!</v>
      </c>
    </row>
  </sheetData>
  <mergeCells count="5">
    <mergeCell ref="A11:A12"/>
    <mergeCell ref="C11:H11"/>
    <mergeCell ref="B11:B12"/>
    <mergeCell ref="A7:H7"/>
    <mergeCell ref="A8:H8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Прил. январь 2023</vt:lpstr>
      <vt:lpstr>наборка объемов фин-я для Прогр</vt:lpstr>
      <vt:lpstr>Лист3</vt:lpstr>
      <vt:lpstr>'Прил. январь 2023'!Область_печати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2023-01-26T03:21:01Z</dcterms:modified>
</cp:coreProperties>
</file>